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hra\Desktop\DHAKSSHAGINY\2-MANUSCRIPTS\3 - Repeated social defeat induces changes in splenic myeloid cells downregulation of b-arrestin 2 and upregulation of IL-6\"/>
    </mc:Choice>
  </mc:AlternateContent>
  <bookViews>
    <workbookView xWindow="0" yWindow="0" windowWidth="28800" windowHeight="12435" firstSheet="7" activeTab="9"/>
  </bookViews>
  <sheets>
    <sheet name="Fig 2A" sheetId="4" r:id="rId1"/>
    <sheet name="Fig 2B" sheetId="1" r:id="rId2"/>
    <sheet name="Fig 2C" sheetId="2" r:id="rId3"/>
    <sheet name="Fig 2D" sheetId="5" r:id="rId4"/>
    <sheet name="Fig 2E" sheetId="11" r:id="rId5"/>
    <sheet name="Fig 2F" sheetId="12" r:id="rId6"/>
    <sheet name="Fig 3A,B,C,D" sheetId="3" r:id="rId7"/>
    <sheet name="Fig 4G" sheetId="8" r:id="rId8"/>
    <sheet name="Fig 5 + SUPPLEMENTARY FIG 3" sheetId="9" r:id="rId9"/>
    <sheet name="SUPPLEMENTARY FIG 2" sheetId="14" r:id="rId10"/>
    <sheet name="Sheet2" sheetId="15" state="hidden" r:id="rId1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7" i="11" l="1"/>
  <c r="D36" i="11"/>
  <c r="D35" i="11"/>
  <c r="D34" i="11"/>
  <c r="D33" i="11"/>
  <c r="D32" i="11"/>
  <c r="D31" i="11"/>
  <c r="D30" i="11"/>
  <c r="D29" i="11"/>
  <c r="D28" i="11"/>
  <c r="D27" i="11"/>
  <c r="D26" i="11"/>
  <c r="D25" i="11"/>
  <c r="D24" i="11"/>
  <c r="D23" i="11"/>
  <c r="D22" i="11"/>
  <c r="D21" i="11"/>
  <c r="D20" i="11"/>
  <c r="D19" i="11"/>
  <c r="D18" i="11"/>
  <c r="D17" i="11"/>
  <c r="D16" i="11"/>
  <c r="D15" i="11"/>
  <c r="D14" i="11"/>
  <c r="D13" i="11"/>
  <c r="D12" i="11"/>
  <c r="D11" i="11"/>
  <c r="D10" i="11"/>
  <c r="D9" i="11"/>
  <c r="D8" i="11"/>
  <c r="D7" i="11"/>
  <c r="D6" i="11"/>
  <c r="D5" i="11"/>
  <c r="D4" i="11"/>
  <c r="D3" i="11"/>
  <c r="D2" i="11"/>
  <c r="D21" i="1" l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<sst xmlns="http://schemas.openxmlformats.org/spreadsheetml/2006/main" count="115" uniqueCount="98">
  <si>
    <t>Bodyweight (before)</t>
  </si>
  <si>
    <t>Bodyweight (after)</t>
  </si>
  <si>
    <t>Δ Bodyweight</t>
  </si>
  <si>
    <t xml:space="preserve">Control </t>
  </si>
  <si>
    <t xml:space="preserve">Spleen weight </t>
  </si>
  <si>
    <t xml:space="preserve">Spleenweight/bodyweight  </t>
  </si>
  <si>
    <t>Rat no</t>
  </si>
  <si>
    <t>POMC  (A)</t>
  </si>
  <si>
    <t>Nr3C1 (B)</t>
  </si>
  <si>
    <t>MC2R (C )</t>
  </si>
  <si>
    <t>Nr3C1 (D)</t>
  </si>
  <si>
    <t>PG</t>
  </si>
  <si>
    <t>AG</t>
  </si>
  <si>
    <t>Day 1</t>
  </si>
  <si>
    <t>Day 2</t>
  </si>
  <si>
    <t>Day 3</t>
  </si>
  <si>
    <t>Day 4</t>
  </si>
  <si>
    <t>Day 5</t>
  </si>
  <si>
    <t>Day 6</t>
  </si>
  <si>
    <t>Day 7</t>
  </si>
  <si>
    <t>Rat 1</t>
  </si>
  <si>
    <t xml:space="preserve"> </t>
  </si>
  <si>
    <t>Defeat = 1</t>
  </si>
  <si>
    <t>Rat 2</t>
  </si>
  <si>
    <t>No defeat = 0</t>
  </si>
  <si>
    <t>Rat 3</t>
  </si>
  <si>
    <t>Rat 4</t>
  </si>
  <si>
    <t>Rat 5</t>
  </si>
  <si>
    <t>Rat 6</t>
  </si>
  <si>
    <t>Rat 7</t>
  </si>
  <si>
    <t>Rat 8</t>
  </si>
  <si>
    <t>Rat 9</t>
  </si>
  <si>
    <t>Rat 10</t>
  </si>
  <si>
    <t>Exposed</t>
  </si>
  <si>
    <t>Control</t>
  </si>
  <si>
    <t xml:space="preserve">SPLEEN QPCR </t>
  </si>
  <si>
    <t>ADRB2</t>
  </si>
  <si>
    <t>ARRB2</t>
  </si>
  <si>
    <t>IL-6</t>
  </si>
  <si>
    <t>Nr3C1</t>
  </si>
  <si>
    <t xml:space="preserve">Myeloid cells </t>
  </si>
  <si>
    <t xml:space="preserve">B cells </t>
  </si>
  <si>
    <t>T cells</t>
  </si>
  <si>
    <t xml:space="preserve">NK cells </t>
  </si>
  <si>
    <t># RAT</t>
  </si>
  <si>
    <t xml:space="preserve">SOCIAL </t>
  </si>
  <si>
    <t>CENTER</t>
  </si>
  <si>
    <t>EMPTY</t>
  </si>
  <si>
    <t>Cut-off score</t>
  </si>
  <si>
    <t>Rat nr 4</t>
  </si>
  <si>
    <t xml:space="preserve">Time interval </t>
  </si>
  <si>
    <t xml:space="preserve">0 - 10 </t>
  </si>
  <si>
    <t xml:space="preserve">10 - 20 </t>
  </si>
  <si>
    <t xml:space="preserve">20 - 30 </t>
  </si>
  <si>
    <t xml:space="preserve">30 - 40 </t>
  </si>
  <si>
    <t xml:space="preserve">40 - 50 </t>
  </si>
  <si>
    <t xml:space="preserve">50 - 60 </t>
  </si>
  <si>
    <t xml:space="preserve">60 - 70 </t>
  </si>
  <si>
    <t xml:space="preserve">70 - 80 </t>
  </si>
  <si>
    <t xml:space="preserve">80 - 90  </t>
  </si>
  <si>
    <t>90 - 100</t>
  </si>
  <si>
    <t>100 - 110</t>
  </si>
  <si>
    <t xml:space="preserve">110 - 120 </t>
  </si>
  <si>
    <t xml:space="preserve">120 - 130 </t>
  </si>
  <si>
    <t xml:space="preserve">130 - 140 </t>
  </si>
  <si>
    <t xml:space="preserve">140 - 150 </t>
  </si>
  <si>
    <t xml:space="preserve">150 - 160 </t>
  </si>
  <si>
    <t xml:space="preserve">160 - 170 </t>
  </si>
  <si>
    <t xml:space="preserve">170 - 180 </t>
  </si>
  <si>
    <t xml:space="preserve">180 - 190 </t>
  </si>
  <si>
    <t xml:space="preserve">190 - 200 </t>
  </si>
  <si>
    <t xml:space="preserve">200 - 210 </t>
  </si>
  <si>
    <t xml:space="preserve">210 - 220 </t>
  </si>
  <si>
    <t xml:space="preserve">220 - 230 </t>
  </si>
  <si>
    <t xml:space="preserve">230 - 240 </t>
  </si>
  <si>
    <t xml:space="preserve">240 - 250 </t>
  </si>
  <si>
    <t xml:space="preserve">250 - 260 </t>
  </si>
  <si>
    <t xml:space="preserve">260 - 270 </t>
  </si>
  <si>
    <t xml:space="preserve">270 - 280 </t>
  </si>
  <si>
    <t xml:space="preserve">280 - 290 </t>
  </si>
  <si>
    <t>290 - 300</t>
  </si>
  <si>
    <t xml:space="preserve">300 - 310 </t>
  </si>
  <si>
    <t xml:space="preserve">310  - 320 </t>
  </si>
  <si>
    <t xml:space="preserve">320 - 330 </t>
  </si>
  <si>
    <t xml:space="preserve">330 - 340 </t>
  </si>
  <si>
    <t xml:space="preserve">340 - 350 </t>
  </si>
  <si>
    <t xml:space="preserve">350 - 360 </t>
  </si>
  <si>
    <t xml:space="preserve">360 - 370 </t>
  </si>
  <si>
    <t xml:space="preserve">370 - 380 </t>
  </si>
  <si>
    <t>Movie length included = 368  sec</t>
  </si>
  <si>
    <t>Noradrenaline</t>
  </si>
  <si>
    <t xml:space="preserve">Corticosterone </t>
  </si>
  <si>
    <t>Control 11-20</t>
  </si>
  <si>
    <t>Exposed 1-10</t>
  </si>
  <si>
    <t>Fig 5A</t>
  </si>
  <si>
    <t>Fig 5B</t>
  </si>
  <si>
    <t>Fig 5C</t>
  </si>
  <si>
    <t>Supplementary fig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</si>
</sst>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0.00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9C65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E5918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6" borderId="0" applyNumberFormat="0" applyBorder="0" applyAlignment="0" applyProtection="0"/>
  </cellStyleXfs>
  <cellXfs count="60">
    <xf numFmtId="0" fontId="0" fillId="0" borderId="0" xfId="0"/>
    <xf numFmtId="0" fontId="1" fillId="0" borderId="1" xfId="0" applyFont="1" applyBorder="1" applyAlignment="1">
      <alignment horizontal="right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1" fillId="0" borderId="2" xfId="0" applyFont="1" applyBorder="1"/>
    <xf numFmtId="164" fontId="0" fillId="0" borderId="2" xfId="0" applyNumberForma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1" fontId="0" fillId="0" borderId="0" xfId="0" applyNumberFormat="1"/>
    <xf numFmtId="0" fontId="1" fillId="0" borderId="0" xfId="0" applyFont="1" applyBorder="1"/>
    <xf numFmtId="0" fontId="0" fillId="0" borderId="0" xfId="0" applyBorder="1" applyAlignment="1">
      <alignment horizontal="center"/>
    </xf>
    <xf numFmtId="11" fontId="0" fillId="0" borderId="2" xfId="0" applyNumberFormat="1" applyBorder="1"/>
    <xf numFmtId="0" fontId="1" fillId="0" borderId="3" xfId="0" applyFont="1" applyBorder="1"/>
    <xf numFmtId="0" fontId="0" fillId="0" borderId="3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4" borderId="0" xfId="0" applyFill="1"/>
    <xf numFmtId="0" fontId="0" fillId="0" borderId="4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9" xfId="0" applyBorder="1"/>
    <xf numFmtId="0" fontId="0" fillId="5" borderId="1" xfId="0" applyFill="1" applyBorder="1"/>
    <xf numFmtId="0" fontId="0" fillId="4" borderId="1" xfId="0" applyFill="1" applyBorder="1"/>
    <xf numFmtId="0" fontId="0" fillId="0" borderId="1" xfId="0" applyBorder="1"/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4" fillId="0" borderId="0" xfId="0" applyFont="1"/>
    <xf numFmtId="0" fontId="1" fillId="0" borderId="10" xfId="0" applyFont="1" applyBorder="1"/>
    <xf numFmtId="0" fontId="0" fillId="0" borderId="10" xfId="0" applyBorder="1"/>
    <xf numFmtId="0" fontId="6" fillId="0" borderId="0" xfId="0" applyFont="1"/>
    <xf numFmtId="0" fontId="6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1" fillId="0" borderId="0" xfId="0" applyFont="1" applyBorder="1" applyAlignment="1">
      <alignment horizontal="right"/>
    </xf>
    <xf numFmtId="1" fontId="7" fillId="0" borderId="1" xfId="1" applyNumberFormat="1" applyFont="1" applyFill="1" applyBorder="1" applyAlignment="1">
      <alignment horizontal="center"/>
    </xf>
    <xf numFmtId="0" fontId="1" fillId="0" borderId="0" xfId="0" applyFont="1" applyAlignment="1">
      <alignment horizontal="right"/>
    </xf>
    <xf numFmtId="1" fontId="1" fillId="0" borderId="0" xfId="0" applyNumberFormat="1" applyFont="1" applyAlignment="1">
      <alignment horizontal="center"/>
    </xf>
    <xf numFmtId="165" fontId="8" fillId="0" borderId="0" xfId="1" applyNumberFormat="1" applyFont="1" applyFill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2" fontId="0" fillId="7" borderId="0" xfId="0" applyNumberFormat="1" applyFill="1" applyAlignment="1">
      <alignment horizontal="center"/>
    </xf>
    <xf numFmtId="2" fontId="0" fillId="0" borderId="0" xfId="0" applyNumberFormat="1" applyFill="1" applyAlignment="1">
      <alignment horizontal="center"/>
    </xf>
    <xf numFmtId="0" fontId="0" fillId="8" borderId="1" xfId="0" applyFill="1" applyBorder="1" applyAlignment="1">
      <alignment horizontal="center"/>
    </xf>
    <xf numFmtId="49" fontId="0" fillId="8" borderId="1" xfId="0" applyNumberFormat="1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9" fillId="0" borderId="0" xfId="0" applyFont="1" applyAlignment="1">
      <alignment horizontal="left"/>
    </xf>
    <xf numFmtId="0" fontId="10" fillId="0" borderId="0" xfId="0" applyFont="1"/>
    <xf numFmtId="166" fontId="0" fillId="0" borderId="0" xfId="0" applyNumberFormat="1"/>
    <xf numFmtId="0" fontId="0" fillId="0" borderId="0" xfId="0" applyFill="1"/>
    <xf numFmtId="0" fontId="0" fillId="0" borderId="5" xfId="0" applyFill="1" applyBorder="1"/>
    <xf numFmtId="0" fontId="0" fillId="0" borderId="7" xfId="0" applyFill="1" applyBorder="1"/>
    <xf numFmtId="0" fontId="0" fillId="0" borderId="9" xfId="0" applyFill="1" applyBorder="1"/>
    <xf numFmtId="0" fontId="1" fillId="0" borderId="0" xfId="0" applyFont="1" applyFill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workbookViewId="0">
      <selection activeCell="D21" sqref="D21"/>
    </sheetView>
  </sheetViews>
  <sheetFormatPr defaultColWidth="9.140625" defaultRowHeight="15" x14ac:dyDescent="0.25"/>
  <sheetData>
    <row r="1" spans="1:20" x14ac:dyDescent="0.25">
      <c r="A1" s="28"/>
      <c r="B1" s="28" t="s">
        <v>13</v>
      </c>
      <c r="C1" s="28" t="s">
        <v>14</v>
      </c>
      <c r="D1" s="28" t="s">
        <v>15</v>
      </c>
      <c r="E1" s="28" t="s">
        <v>16</v>
      </c>
      <c r="F1" s="28" t="s">
        <v>17</v>
      </c>
      <c r="G1" s="28" t="s">
        <v>18</v>
      </c>
      <c r="H1" s="28" t="s">
        <v>19</v>
      </c>
      <c r="N1" s="7"/>
      <c r="O1" s="7"/>
      <c r="P1" s="7"/>
      <c r="Q1" s="7"/>
      <c r="R1" s="7"/>
      <c r="S1" s="7"/>
      <c r="T1" s="7"/>
    </row>
    <row r="2" spans="1:20" x14ac:dyDescent="0.25">
      <c r="A2" s="29" t="s">
        <v>20</v>
      </c>
      <c r="B2" s="30">
        <v>0</v>
      </c>
      <c r="C2" s="30">
        <v>0</v>
      </c>
      <c r="D2" s="30">
        <v>1</v>
      </c>
      <c r="E2" s="30">
        <v>1</v>
      </c>
      <c r="F2" s="30">
        <v>1</v>
      </c>
      <c r="G2" s="30">
        <v>1</v>
      </c>
      <c r="H2" s="30">
        <v>1</v>
      </c>
      <c r="I2" t="s">
        <v>21</v>
      </c>
      <c r="J2" t="s">
        <v>22</v>
      </c>
      <c r="N2" s="7"/>
      <c r="O2" s="7"/>
      <c r="P2" s="7"/>
      <c r="Q2" s="7"/>
      <c r="R2" s="7"/>
      <c r="S2" s="7"/>
      <c r="T2" s="7"/>
    </row>
    <row r="3" spans="1:20" x14ac:dyDescent="0.25">
      <c r="A3" s="29" t="s">
        <v>23</v>
      </c>
      <c r="B3" s="30">
        <v>0</v>
      </c>
      <c r="C3" s="30">
        <v>0</v>
      </c>
      <c r="D3" s="30">
        <v>0</v>
      </c>
      <c r="E3" s="30">
        <v>1</v>
      </c>
      <c r="F3" s="30">
        <v>0</v>
      </c>
      <c r="G3" s="30">
        <v>1</v>
      </c>
      <c r="H3" s="30">
        <v>1</v>
      </c>
      <c r="J3" t="s">
        <v>24</v>
      </c>
    </row>
    <row r="4" spans="1:20" x14ac:dyDescent="0.25">
      <c r="A4" s="29" t="s">
        <v>25</v>
      </c>
      <c r="B4" s="30">
        <v>0</v>
      </c>
      <c r="C4" s="30">
        <v>0</v>
      </c>
      <c r="D4" s="30">
        <v>0</v>
      </c>
      <c r="E4" s="30">
        <v>0</v>
      </c>
      <c r="F4" s="30">
        <v>1</v>
      </c>
      <c r="G4" s="30">
        <v>1</v>
      </c>
      <c r="H4" s="30">
        <v>0</v>
      </c>
    </row>
    <row r="5" spans="1:20" x14ac:dyDescent="0.25">
      <c r="A5" s="29" t="s">
        <v>26</v>
      </c>
      <c r="B5" s="30">
        <v>0</v>
      </c>
      <c r="C5" s="30">
        <v>1</v>
      </c>
      <c r="D5" s="30">
        <v>1</v>
      </c>
      <c r="E5" s="30">
        <v>1</v>
      </c>
      <c r="F5" s="30">
        <v>0</v>
      </c>
      <c r="G5" s="30">
        <v>1</v>
      </c>
      <c r="H5" s="30">
        <v>0</v>
      </c>
    </row>
    <row r="6" spans="1:20" x14ac:dyDescent="0.25">
      <c r="A6" s="29" t="s">
        <v>27</v>
      </c>
      <c r="B6" s="30">
        <v>0</v>
      </c>
      <c r="C6" s="30">
        <v>1</v>
      </c>
      <c r="D6" s="30">
        <v>1</v>
      </c>
      <c r="E6" s="30">
        <v>1</v>
      </c>
      <c r="F6" s="30">
        <v>1</v>
      </c>
      <c r="G6" s="30">
        <v>1</v>
      </c>
      <c r="H6" s="30">
        <v>1</v>
      </c>
    </row>
    <row r="7" spans="1:20" x14ac:dyDescent="0.25">
      <c r="A7" s="29" t="s">
        <v>28</v>
      </c>
      <c r="B7" s="30">
        <v>0</v>
      </c>
      <c r="C7" s="30">
        <v>0</v>
      </c>
      <c r="D7" s="30">
        <v>1</v>
      </c>
      <c r="E7" s="30">
        <v>0</v>
      </c>
      <c r="F7" s="30">
        <v>0</v>
      </c>
      <c r="G7" s="30">
        <v>1</v>
      </c>
      <c r="H7" s="30">
        <v>1</v>
      </c>
    </row>
    <row r="8" spans="1:20" x14ac:dyDescent="0.25">
      <c r="A8" s="29" t="s">
        <v>29</v>
      </c>
      <c r="B8" s="30">
        <v>0</v>
      </c>
      <c r="C8" s="30">
        <v>0</v>
      </c>
      <c r="D8" s="30">
        <v>0</v>
      </c>
      <c r="E8" s="30">
        <v>0</v>
      </c>
      <c r="F8" s="30">
        <v>1</v>
      </c>
      <c r="G8" s="30">
        <v>1</v>
      </c>
      <c r="H8" s="30">
        <v>1</v>
      </c>
    </row>
    <row r="9" spans="1:20" x14ac:dyDescent="0.25">
      <c r="A9" s="29" t="s">
        <v>30</v>
      </c>
      <c r="B9" s="30">
        <v>0</v>
      </c>
      <c r="C9" s="30">
        <v>1</v>
      </c>
      <c r="D9" s="30">
        <v>0</v>
      </c>
      <c r="E9" s="30">
        <v>1</v>
      </c>
      <c r="F9" s="30">
        <v>0</v>
      </c>
      <c r="G9" s="30">
        <v>1</v>
      </c>
      <c r="H9" s="30">
        <v>1</v>
      </c>
    </row>
    <row r="10" spans="1:20" x14ac:dyDescent="0.25">
      <c r="A10" s="29" t="s">
        <v>31</v>
      </c>
      <c r="B10" s="30">
        <v>0</v>
      </c>
      <c r="C10" s="30">
        <v>0</v>
      </c>
      <c r="D10" s="30">
        <v>0</v>
      </c>
      <c r="E10" s="30">
        <v>1</v>
      </c>
      <c r="F10" s="30">
        <v>1</v>
      </c>
      <c r="G10" s="30">
        <v>1</v>
      </c>
      <c r="H10" s="30">
        <v>0</v>
      </c>
    </row>
    <row r="11" spans="1:20" x14ac:dyDescent="0.25">
      <c r="A11" s="29" t="s">
        <v>32</v>
      </c>
      <c r="B11" s="30">
        <v>0</v>
      </c>
      <c r="C11" s="30">
        <v>0</v>
      </c>
      <c r="D11" s="30">
        <v>0</v>
      </c>
      <c r="E11" s="30">
        <v>1</v>
      </c>
      <c r="F11" s="30">
        <v>1</v>
      </c>
      <c r="G11" s="30">
        <v>1</v>
      </c>
      <c r="H11" s="30">
        <v>1</v>
      </c>
    </row>
    <row r="15" spans="1:20" x14ac:dyDescent="0.25">
      <c r="A15" s="30" t="s">
        <v>13</v>
      </c>
      <c r="B15" s="30">
        <v>0</v>
      </c>
    </row>
    <row r="16" spans="1:20" x14ac:dyDescent="0.25">
      <c r="A16" s="30" t="s">
        <v>14</v>
      </c>
      <c r="B16" s="30">
        <v>3</v>
      </c>
    </row>
    <row r="17" spans="1:2" x14ac:dyDescent="0.25">
      <c r="A17" s="30" t="s">
        <v>15</v>
      </c>
      <c r="B17" s="30">
        <v>4</v>
      </c>
    </row>
    <row r="18" spans="1:2" x14ac:dyDescent="0.25">
      <c r="A18" s="30" t="s">
        <v>16</v>
      </c>
      <c r="B18" s="30">
        <v>7</v>
      </c>
    </row>
    <row r="19" spans="1:2" x14ac:dyDescent="0.25">
      <c r="A19" s="30" t="s">
        <v>17</v>
      </c>
      <c r="B19" s="30">
        <v>6</v>
      </c>
    </row>
    <row r="20" spans="1:2" x14ac:dyDescent="0.25">
      <c r="A20" s="30" t="s">
        <v>18</v>
      </c>
      <c r="B20" s="30">
        <v>10</v>
      </c>
    </row>
    <row r="21" spans="1:2" x14ac:dyDescent="0.25">
      <c r="A21" s="30" t="s">
        <v>19</v>
      </c>
      <c r="B21" s="30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H14" sqref="H14"/>
    </sheetView>
  </sheetViews>
  <sheetFormatPr defaultColWidth="9.140625" defaultRowHeight="15" x14ac:dyDescent="0.25"/>
  <cols>
    <col min="2" max="2" width="20" customWidth="1"/>
    <col min="3" max="3" width="18.42578125" customWidth="1"/>
    <col min="4" max="4" width="14.140625" customWidth="1"/>
    <col min="8" max="8" width="9.140625" customWidth="1"/>
  </cols>
  <sheetData>
    <row r="1" spans="1:8" x14ac:dyDescent="0.25">
      <c r="A1" s="1"/>
      <c r="B1" s="9" t="s">
        <v>0</v>
      </c>
      <c r="C1" s="9" t="s">
        <v>1</v>
      </c>
      <c r="D1" s="10" t="s">
        <v>2</v>
      </c>
      <c r="H1" t="s">
        <v>93</v>
      </c>
    </row>
    <row r="2" spans="1:8" x14ac:dyDescent="0.25">
      <c r="A2" s="2">
        <v>1</v>
      </c>
      <c r="B2" s="3">
        <v>314</v>
      </c>
      <c r="C2" s="3">
        <v>348</v>
      </c>
      <c r="D2" s="3">
        <f>(C2-B2)</f>
        <v>34</v>
      </c>
      <c r="H2" t="s">
        <v>92</v>
      </c>
    </row>
    <row r="3" spans="1:8" x14ac:dyDescent="0.25">
      <c r="A3" s="2">
        <v>2</v>
      </c>
      <c r="B3" s="3">
        <v>354</v>
      </c>
      <c r="C3" s="3">
        <v>393</v>
      </c>
      <c r="D3" s="3">
        <f t="shared" ref="D3:D21" si="0">(C3-B3)</f>
        <v>39</v>
      </c>
    </row>
    <row r="4" spans="1:8" x14ac:dyDescent="0.25">
      <c r="A4" s="2">
        <v>3</v>
      </c>
      <c r="B4" s="3">
        <v>371.5</v>
      </c>
      <c r="C4" s="3">
        <v>403</v>
      </c>
      <c r="D4" s="3">
        <f t="shared" si="0"/>
        <v>31.5</v>
      </c>
    </row>
    <row r="5" spans="1:8" x14ac:dyDescent="0.25">
      <c r="A5" s="2">
        <v>4</v>
      </c>
      <c r="B5" s="3">
        <v>364.4</v>
      </c>
      <c r="C5" s="3">
        <v>404</v>
      </c>
      <c r="D5" s="3">
        <f t="shared" si="0"/>
        <v>39.600000000000023</v>
      </c>
      <c r="G5" s="2"/>
      <c r="H5" s="54"/>
    </row>
    <row r="6" spans="1:8" x14ac:dyDescent="0.25">
      <c r="A6" s="2">
        <v>5</v>
      </c>
      <c r="B6" s="3">
        <v>383.3</v>
      </c>
      <c r="C6" s="3">
        <v>442</v>
      </c>
      <c r="D6" s="3">
        <f t="shared" si="0"/>
        <v>58.699999999999989</v>
      </c>
    </row>
    <row r="7" spans="1:8" x14ac:dyDescent="0.25">
      <c r="A7" s="2">
        <v>6</v>
      </c>
      <c r="B7" s="3">
        <v>335.7</v>
      </c>
      <c r="C7" s="3">
        <v>378</v>
      </c>
      <c r="D7" s="3">
        <f t="shared" si="0"/>
        <v>42.300000000000011</v>
      </c>
    </row>
    <row r="8" spans="1:8" x14ac:dyDescent="0.25">
      <c r="A8" s="2">
        <v>7</v>
      </c>
      <c r="B8" s="3">
        <v>400</v>
      </c>
      <c r="C8" s="3">
        <v>444</v>
      </c>
      <c r="D8" s="3">
        <f t="shared" si="0"/>
        <v>44</v>
      </c>
    </row>
    <row r="9" spans="1:8" x14ac:dyDescent="0.25">
      <c r="A9" s="2">
        <v>8</v>
      </c>
      <c r="B9" s="3">
        <v>352.8</v>
      </c>
      <c r="C9" s="3">
        <v>381</v>
      </c>
      <c r="D9" s="3">
        <f t="shared" si="0"/>
        <v>28.199999999999989</v>
      </c>
    </row>
    <row r="10" spans="1:8" x14ac:dyDescent="0.25">
      <c r="A10" s="2">
        <v>9</v>
      </c>
      <c r="B10" s="3">
        <v>389.7</v>
      </c>
      <c r="C10" s="3">
        <v>445</v>
      </c>
      <c r="D10" s="3">
        <f t="shared" si="0"/>
        <v>55.300000000000011</v>
      </c>
    </row>
    <row r="11" spans="1:8" x14ac:dyDescent="0.25">
      <c r="A11" s="4">
        <v>10</v>
      </c>
      <c r="B11" s="5">
        <v>369.3</v>
      </c>
      <c r="C11" s="5">
        <v>404</v>
      </c>
      <c r="D11" s="5">
        <f t="shared" si="0"/>
        <v>34.699999999999989</v>
      </c>
    </row>
    <row r="12" spans="1:8" x14ac:dyDescent="0.25">
      <c r="A12" s="2">
        <v>11</v>
      </c>
      <c r="B12" s="3">
        <v>387</v>
      </c>
      <c r="C12" s="3">
        <v>463</v>
      </c>
      <c r="D12" s="3">
        <f t="shared" si="0"/>
        <v>76</v>
      </c>
    </row>
    <row r="13" spans="1:8" x14ac:dyDescent="0.25">
      <c r="A13" s="2">
        <v>12</v>
      </c>
      <c r="B13" s="3">
        <v>410</v>
      </c>
      <c r="C13" s="3">
        <v>479</v>
      </c>
      <c r="D13" s="3">
        <f t="shared" si="0"/>
        <v>69</v>
      </c>
    </row>
    <row r="14" spans="1:8" x14ac:dyDescent="0.25">
      <c r="A14" s="2">
        <v>13</v>
      </c>
      <c r="B14" s="3">
        <v>359</v>
      </c>
      <c r="C14" s="3">
        <v>422</v>
      </c>
      <c r="D14" s="3">
        <f t="shared" si="0"/>
        <v>63</v>
      </c>
    </row>
    <row r="15" spans="1:8" x14ac:dyDescent="0.25">
      <c r="A15" s="2">
        <v>14</v>
      </c>
      <c r="B15" s="3">
        <v>365.2</v>
      </c>
      <c r="C15" s="3">
        <v>421</v>
      </c>
      <c r="D15" s="3">
        <f t="shared" si="0"/>
        <v>55.800000000000011</v>
      </c>
    </row>
    <row r="16" spans="1:8" x14ac:dyDescent="0.25">
      <c r="A16" s="2">
        <v>15</v>
      </c>
      <c r="B16" s="3">
        <v>359.5</v>
      </c>
      <c r="C16" s="3">
        <v>402</v>
      </c>
      <c r="D16" s="3">
        <f t="shared" si="0"/>
        <v>42.5</v>
      </c>
    </row>
    <row r="17" spans="1:4" x14ac:dyDescent="0.25">
      <c r="A17" s="2">
        <v>16</v>
      </c>
      <c r="B17" s="3">
        <v>352.6</v>
      </c>
      <c r="C17" s="3">
        <v>411</v>
      </c>
      <c r="D17" s="3">
        <f t="shared" si="0"/>
        <v>58.399999999999977</v>
      </c>
    </row>
    <row r="18" spans="1:4" x14ac:dyDescent="0.25">
      <c r="A18" s="2">
        <v>17</v>
      </c>
      <c r="B18" s="3">
        <v>403.8</v>
      </c>
      <c r="C18" s="3">
        <v>462</v>
      </c>
      <c r="D18" s="3">
        <f t="shared" si="0"/>
        <v>58.199999999999989</v>
      </c>
    </row>
    <row r="19" spans="1:4" x14ac:dyDescent="0.25">
      <c r="A19" s="2">
        <v>18</v>
      </c>
      <c r="B19" s="3">
        <v>360</v>
      </c>
      <c r="C19" s="3">
        <v>408</v>
      </c>
      <c r="D19" s="3">
        <f t="shared" si="0"/>
        <v>48</v>
      </c>
    </row>
    <row r="20" spans="1:4" x14ac:dyDescent="0.25">
      <c r="A20" s="2">
        <v>19</v>
      </c>
      <c r="B20" s="3">
        <v>388</v>
      </c>
      <c r="C20" s="3">
        <v>434</v>
      </c>
      <c r="D20" s="3">
        <f t="shared" si="0"/>
        <v>46</v>
      </c>
    </row>
    <row r="21" spans="1:4" x14ac:dyDescent="0.25">
      <c r="A21" s="2">
        <v>20</v>
      </c>
      <c r="B21" s="3">
        <v>395</v>
      </c>
      <c r="C21" s="3">
        <v>433</v>
      </c>
      <c r="D21" s="3">
        <f t="shared" si="0"/>
        <v>38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workbookViewId="0">
      <selection activeCell="K27" sqref="K27"/>
    </sheetView>
  </sheetViews>
  <sheetFormatPr defaultColWidth="9.140625" defaultRowHeight="15" x14ac:dyDescent="0.25"/>
  <cols>
    <col min="2" max="2" width="16" customWidth="1"/>
    <col min="3" max="3" width="24.85546875" customWidth="1"/>
    <col min="7" max="7" width="9.5703125" customWidth="1"/>
    <col min="8" max="8" width="11" customWidth="1"/>
    <col min="12" max="12" width="10.85546875" customWidth="1"/>
    <col min="13" max="13" width="9.5703125" bestFit="1" customWidth="1"/>
    <col min="14" max="14" width="10.28515625" customWidth="1"/>
    <col min="15" max="15" width="9.5703125" bestFit="1" customWidth="1"/>
  </cols>
  <sheetData>
    <row r="1" spans="1:18" x14ac:dyDescent="0.25">
      <c r="A1" s="1"/>
      <c r="B1" s="17" t="s">
        <v>4</v>
      </c>
      <c r="C1" s="17" t="s">
        <v>5</v>
      </c>
      <c r="H1" t="s">
        <v>93</v>
      </c>
    </row>
    <row r="2" spans="1:18" x14ac:dyDescent="0.25">
      <c r="A2" s="2">
        <v>1</v>
      </c>
      <c r="B2" s="7">
        <v>0.76999999999999957</v>
      </c>
      <c r="C2" s="11">
        <v>2.2126440000000002E-3</v>
      </c>
      <c r="H2" t="s">
        <v>92</v>
      </c>
    </row>
    <row r="3" spans="1:18" x14ac:dyDescent="0.25">
      <c r="A3" s="2">
        <v>2</v>
      </c>
      <c r="B3" s="7">
        <v>1.1810000000000009</v>
      </c>
      <c r="C3" s="11">
        <v>3.0050889999999999E-3</v>
      </c>
      <c r="Q3" s="11"/>
      <c r="R3" s="11"/>
    </row>
    <row r="4" spans="1:18" x14ac:dyDescent="0.25">
      <c r="A4" s="2">
        <v>3</v>
      </c>
      <c r="B4" s="7">
        <v>0.8960000000000008</v>
      </c>
      <c r="C4" s="11">
        <v>2.223325E-3</v>
      </c>
      <c r="Q4" s="11"/>
      <c r="R4" s="11"/>
    </row>
    <row r="5" spans="1:18" x14ac:dyDescent="0.25">
      <c r="A5" s="2">
        <v>4</v>
      </c>
      <c r="B5" s="7">
        <v>0.95499999999999829</v>
      </c>
      <c r="C5" s="11">
        <v>2.3638610000000001E-3</v>
      </c>
      <c r="Q5" s="11"/>
      <c r="R5" s="11"/>
    </row>
    <row r="6" spans="1:18" x14ac:dyDescent="0.25">
      <c r="A6" s="2">
        <v>5</v>
      </c>
      <c r="B6" s="7">
        <v>1.1909999999999989</v>
      </c>
      <c r="C6" s="11">
        <v>2.6945699999999999E-3</v>
      </c>
      <c r="Q6" s="14"/>
      <c r="R6" s="11"/>
    </row>
    <row r="7" spans="1:18" x14ac:dyDescent="0.25">
      <c r="A7" s="2">
        <v>6</v>
      </c>
      <c r="B7" s="7">
        <v>1.0180000000000007</v>
      </c>
      <c r="C7" s="11">
        <v>2.6931220000000001E-3</v>
      </c>
    </row>
    <row r="8" spans="1:18" x14ac:dyDescent="0.25">
      <c r="A8" s="2">
        <v>7</v>
      </c>
      <c r="B8" s="7">
        <v>1.0070000000000014</v>
      </c>
      <c r="C8" s="11">
        <v>2.2680180000000001E-3</v>
      </c>
    </row>
    <row r="9" spans="1:18" x14ac:dyDescent="0.25">
      <c r="A9" s="2">
        <v>8</v>
      </c>
      <c r="B9" s="7">
        <v>0.93799999999999883</v>
      </c>
      <c r="C9" s="11">
        <v>2.4619419999999999E-3</v>
      </c>
    </row>
    <row r="10" spans="1:18" x14ac:dyDescent="0.25">
      <c r="A10" s="2">
        <v>9</v>
      </c>
      <c r="B10" s="7">
        <v>1.1069999999999993</v>
      </c>
      <c r="C10" s="11">
        <v>2.4876400000000002E-3</v>
      </c>
    </row>
    <row r="11" spans="1:18" x14ac:dyDescent="0.25">
      <c r="A11" s="12">
        <v>10</v>
      </c>
      <c r="B11" s="13">
        <v>0.85899999999999821</v>
      </c>
      <c r="C11" s="14">
        <v>2.1262379999999999E-3</v>
      </c>
    </row>
    <row r="12" spans="1:18" x14ac:dyDescent="0.25">
      <c r="A12" s="15">
        <v>11</v>
      </c>
      <c r="B12" s="16">
        <v>1.0839999999999996</v>
      </c>
      <c r="C12" s="11">
        <v>2.3412530000000002E-3</v>
      </c>
    </row>
    <row r="13" spans="1:18" x14ac:dyDescent="0.25">
      <c r="A13" s="2">
        <v>12</v>
      </c>
      <c r="B13" s="7">
        <v>1.2459999999999987</v>
      </c>
      <c r="C13" s="11">
        <v>2.601253E-3</v>
      </c>
    </row>
    <row r="14" spans="1:18" x14ac:dyDescent="0.25">
      <c r="A14" s="2">
        <v>13</v>
      </c>
      <c r="B14" s="7">
        <v>1.1170000000000009</v>
      </c>
      <c r="C14" s="11">
        <v>2.6469190000000002E-3</v>
      </c>
    </row>
    <row r="15" spans="1:18" x14ac:dyDescent="0.25">
      <c r="A15" s="2">
        <v>14</v>
      </c>
      <c r="B15" s="7">
        <v>1.0229999999999997</v>
      </c>
      <c r="C15" s="11">
        <v>2.4299289999999999E-3</v>
      </c>
    </row>
    <row r="16" spans="1:18" x14ac:dyDescent="0.25">
      <c r="A16" s="2">
        <v>15</v>
      </c>
      <c r="B16" s="7">
        <v>0.86199999999999832</v>
      </c>
      <c r="C16" s="11">
        <v>2.1442789999999998E-3</v>
      </c>
    </row>
    <row r="17" spans="1:3" x14ac:dyDescent="0.25">
      <c r="A17" s="2">
        <v>16</v>
      </c>
      <c r="B17" s="7">
        <v>1.1849999999999987</v>
      </c>
      <c r="C17" s="11">
        <v>2.883212E-3</v>
      </c>
    </row>
    <row r="18" spans="1:3" x14ac:dyDescent="0.25">
      <c r="A18" s="2">
        <v>17</v>
      </c>
      <c r="B18" s="7">
        <v>1.3070000000000022</v>
      </c>
      <c r="C18" s="11">
        <v>2.829004E-3</v>
      </c>
    </row>
    <row r="19" spans="1:3" x14ac:dyDescent="0.25">
      <c r="A19" s="2">
        <v>18</v>
      </c>
      <c r="B19" s="7">
        <v>1.2360000000000007</v>
      </c>
      <c r="C19" s="11">
        <v>3.029412E-3</v>
      </c>
    </row>
    <row r="20" spans="1:3" x14ac:dyDescent="0.25">
      <c r="A20" s="2">
        <v>19</v>
      </c>
      <c r="B20" s="7">
        <v>1.1879999999999988</v>
      </c>
      <c r="C20" s="11">
        <v>2.7373269999999999E-3</v>
      </c>
    </row>
    <row r="21" spans="1:3" x14ac:dyDescent="0.25">
      <c r="A21" s="2">
        <v>20</v>
      </c>
      <c r="B21" s="7">
        <v>0.97200000000000131</v>
      </c>
      <c r="C21" s="11">
        <v>2.244804E-3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L7" sqref="L7"/>
    </sheetView>
  </sheetViews>
  <sheetFormatPr defaultColWidth="9.140625" defaultRowHeight="15" x14ac:dyDescent="0.25"/>
  <cols>
    <col min="1" max="1" width="8.7109375" customWidth="1"/>
    <col min="6" max="6" width="8.5703125" customWidth="1"/>
  </cols>
  <sheetData>
    <row r="1" spans="1:12" x14ac:dyDescent="0.25">
      <c r="A1" s="1" t="s">
        <v>44</v>
      </c>
      <c r="B1" s="1" t="s">
        <v>45</v>
      </c>
      <c r="C1" s="1" t="s">
        <v>46</v>
      </c>
      <c r="D1" s="1" t="s">
        <v>47</v>
      </c>
      <c r="E1" s="40"/>
      <c r="G1" s="6"/>
      <c r="H1" t="s">
        <v>93</v>
      </c>
      <c r="I1" s="6"/>
      <c r="J1" s="6"/>
      <c r="L1" s="6"/>
    </row>
    <row r="2" spans="1:12" x14ac:dyDescent="0.25">
      <c r="A2" s="1">
        <v>1</v>
      </c>
      <c r="B2">
        <v>283</v>
      </c>
      <c r="C2">
        <v>8</v>
      </c>
      <c r="D2">
        <v>12</v>
      </c>
      <c r="F2" s="2"/>
      <c r="G2" s="7"/>
      <c r="H2" t="s">
        <v>92</v>
      </c>
      <c r="I2" s="7"/>
      <c r="J2" s="7"/>
    </row>
    <row r="3" spans="1:12" x14ac:dyDescent="0.25">
      <c r="A3" s="1">
        <v>2</v>
      </c>
      <c r="B3">
        <v>167</v>
      </c>
      <c r="C3">
        <v>72</v>
      </c>
      <c r="D3">
        <v>130</v>
      </c>
      <c r="F3" s="2"/>
      <c r="G3" s="7"/>
      <c r="I3" s="7"/>
      <c r="J3" s="7"/>
    </row>
    <row r="4" spans="1:12" x14ac:dyDescent="0.25">
      <c r="A4" s="1">
        <v>3</v>
      </c>
      <c r="B4">
        <v>169</v>
      </c>
      <c r="C4">
        <v>86</v>
      </c>
      <c r="D4">
        <v>115</v>
      </c>
      <c r="F4" s="2"/>
      <c r="G4" s="7"/>
      <c r="H4" s="7"/>
      <c r="I4" s="7"/>
      <c r="J4" s="7"/>
    </row>
    <row r="5" spans="1:12" x14ac:dyDescent="0.25">
      <c r="A5" s="1">
        <v>4</v>
      </c>
      <c r="B5">
        <v>200</v>
      </c>
      <c r="C5">
        <v>100</v>
      </c>
      <c r="D5">
        <v>68</v>
      </c>
      <c r="F5" s="2"/>
      <c r="G5" s="7"/>
      <c r="H5" s="7"/>
      <c r="I5" s="7"/>
      <c r="J5" s="7"/>
    </row>
    <row r="6" spans="1:12" x14ac:dyDescent="0.25">
      <c r="A6" s="1">
        <v>5</v>
      </c>
      <c r="B6">
        <v>112</v>
      </c>
      <c r="C6">
        <v>108</v>
      </c>
      <c r="D6">
        <v>56</v>
      </c>
      <c r="F6" s="36"/>
      <c r="G6" s="37"/>
      <c r="H6" s="37"/>
      <c r="I6" s="37"/>
      <c r="J6" s="37"/>
      <c r="K6" s="38"/>
    </row>
    <row r="7" spans="1:12" x14ac:dyDescent="0.25">
      <c r="A7" s="1">
        <v>6</v>
      </c>
      <c r="B7">
        <v>171</v>
      </c>
      <c r="C7">
        <v>77</v>
      </c>
      <c r="D7">
        <v>93</v>
      </c>
      <c r="F7" s="36"/>
      <c r="G7" s="39"/>
      <c r="H7" s="39"/>
      <c r="I7" s="39"/>
      <c r="J7" s="39"/>
      <c r="K7" s="38"/>
    </row>
    <row r="8" spans="1:12" x14ac:dyDescent="0.25">
      <c r="A8" s="1">
        <v>7</v>
      </c>
      <c r="B8">
        <v>110</v>
      </c>
      <c r="C8">
        <v>46</v>
      </c>
      <c r="D8">
        <v>132</v>
      </c>
      <c r="F8" s="36"/>
      <c r="G8" s="39"/>
      <c r="H8" s="39"/>
      <c r="I8" s="39"/>
      <c r="J8" s="39"/>
      <c r="K8" s="38"/>
    </row>
    <row r="9" spans="1:12" x14ac:dyDescent="0.25">
      <c r="A9" s="1">
        <v>8</v>
      </c>
      <c r="B9">
        <v>197</v>
      </c>
      <c r="C9">
        <v>90</v>
      </c>
      <c r="D9">
        <v>34</v>
      </c>
      <c r="F9" s="36"/>
      <c r="G9" s="37"/>
      <c r="H9" s="37"/>
      <c r="I9" s="37"/>
      <c r="J9" s="37"/>
      <c r="K9" s="38"/>
    </row>
    <row r="10" spans="1:12" x14ac:dyDescent="0.25">
      <c r="A10" s="1">
        <v>9</v>
      </c>
      <c r="B10">
        <v>134</v>
      </c>
      <c r="C10">
        <v>125</v>
      </c>
      <c r="D10">
        <v>38</v>
      </c>
      <c r="F10" s="36"/>
      <c r="G10" s="39"/>
      <c r="H10" s="39"/>
      <c r="I10" s="39"/>
      <c r="J10" s="39"/>
      <c r="K10" s="38"/>
    </row>
    <row r="11" spans="1:12" x14ac:dyDescent="0.25">
      <c r="A11" s="1">
        <v>10</v>
      </c>
      <c r="B11">
        <v>187</v>
      </c>
      <c r="C11">
        <v>68</v>
      </c>
      <c r="D11">
        <v>55</v>
      </c>
      <c r="F11" s="36"/>
      <c r="G11" s="38"/>
      <c r="H11" s="38"/>
      <c r="I11" s="38"/>
      <c r="J11" s="38"/>
      <c r="K11" s="38"/>
    </row>
    <row r="12" spans="1:12" x14ac:dyDescent="0.25">
      <c r="A12" s="1">
        <v>11</v>
      </c>
      <c r="B12">
        <v>161</v>
      </c>
      <c r="C12">
        <v>100</v>
      </c>
      <c r="D12">
        <v>109</v>
      </c>
      <c r="F12" s="38"/>
      <c r="G12" s="38"/>
      <c r="H12" s="38"/>
      <c r="I12" s="38"/>
      <c r="J12" s="38"/>
      <c r="K12" s="38"/>
    </row>
    <row r="13" spans="1:12" x14ac:dyDescent="0.25">
      <c r="A13" s="1">
        <v>12</v>
      </c>
      <c r="B13">
        <v>152</v>
      </c>
      <c r="C13">
        <v>78</v>
      </c>
      <c r="D13">
        <v>81</v>
      </c>
      <c r="F13" s="38"/>
      <c r="G13" s="38"/>
      <c r="H13" s="38"/>
      <c r="I13" s="38"/>
      <c r="J13" s="38"/>
      <c r="K13" s="38"/>
    </row>
    <row r="14" spans="1:12" x14ac:dyDescent="0.25">
      <c r="A14" s="1">
        <v>13</v>
      </c>
      <c r="B14">
        <v>191</v>
      </c>
      <c r="C14">
        <v>107</v>
      </c>
      <c r="D14">
        <v>64</v>
      </c>
    </row>
    <row r="15" spans="1:12" x14ac:dyDescent="0.25">
      <c r="A15" s="1">
        <v>14</v>
      </c>
      <c r="B15">
        <v>151</v>
      </c>
      <c r="C15">
        <v>119</v>
      </c>
      <c r="D15">
        <v>25</v>
      </c>
    </row>
    <row r="16" spans="1:12" x14ac:dyDescent="0.25">
      <c r="A16" s="1">
        <v>15</v>
      </c>
      <c r="B16">
        <v>190</v>
      </c>
      <c r="C16">
        <v>101</v>
      </c>
      <c r="D16">
        <v>77</v>
      </c>
    </row>
    <row r="17" spans="1:4" x14ac:dyDescent="0.25">
      <c r="A17" s="1">
        <v>16</v>
      </c>
      <c r="B17">
        <v>156</v>
      </c>
      <c r="C17">
        <v>127</v>
      </c>
      <c r="D17">
        <v>47</v>
      </c>
    </row>
    <row r="18" spans="1:4" x14ac:dyDescent="0.25">
      <c r="A18" s="1">
        <v>17</v>
      </c>
      <c r="B18">
        <v>132</v>
      </c>
      <c r="C18">
        <v>115</v>
      </c>
      <c r="D18">
        <v>35</v>
      </c>
    </row>
    <row r="19" spans="1:4" x14ac:dyDescent="0.25">
      <c r="A19" s="1">
        <v>18</v>
      </c>
      <c r="B19">
        <v>189</v>
      </c>
      <c r="C19">
        <v>119</v>
      </c>
      <c r="D19">
        <v>52</v>
      </c>
    </row>
    <row r="20" spans="1:4" x14ac:dyDescent="0.25">
      <c r="A20" s="1">
        <v>19</v>
      </c>
      <c r="B20">
        <v>120</v>
      </c>
      <c r="C20">
        <v>137</v>
      </c>
      <c r="D20">
        <v>111</v>
      </c>
    </row>
    <row r="21" spans="1:4" x14ac:dyDescent="0.25">
      <c r="A21" s="1">
        <v>20</v>
      </c>
      <c r="B21">
        <v>174</v>
      </c>
      <c r="C21">
        <v>95</v>
      </c>
      <c r="D21">
        <v>93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E39"/>
  <sheetViews>
    <sheetView workbookViewId="0">
      <selection activeCell="J37" sqref="J37"/>
    </sheetView>
  </sheetViews>
  <sheetFormatPr defaultColWidth="9.140625" defaultRowHeight="15" x14ac:dyDescent="0.25"/>
  <cols>
    <col min="3" max="3" width="14.140625" customWidth="1"/>
  </cols>
  <sheetData>
    <row r="1" spans="3:5" x14ac:dyDescent="0.25">
      <c r="C1" s="6" t="s">
        <v>50</v>
      </c>
      <c r="D1" s="6" t="s">
        <v>49</v>
      </c>
      <c r="E1" s="52" t="s">
        <v>89</v>
      </c>
    </row>
    <row r="2" spans="3:5" x14ac:dyDescent="0.25">
      <c r="C2" s="49" t="s">
        <v>51</v>
      </c>
      <c r="D2" s="46">
        <f>457.774682*0.01</f>
        <v>4.5777468199999998</v>
      </c>
    </row>
    <row r="3" spans="3:5" x14ac:dyDescent="0.25">
      <c r="C3" s="50" t="s">
        <v>52</v>
      </c>
      <c r="D3" s="46">
        <f>418.068643*0.01</f>
        <v>4.1806864299999997</v>
      </c>
    </row>
    <row r="4" spans="3:5" x14ac:dyDescent="0.25">
      <c r="C4" s="49" t="s">
        <v>53</v>
      </c>
      <c r="D4" s="46">
        <f>366.567733*0.01</f>
        <v>3.6656773299999998</v>
      </c>
    </row>
    <row r="5" spans="3:5" x14ac:dyDescent="0.25">
      <c r="C5" s="49" t="s">
        <v>54</v>
      </c>
      <c r="D5" s="46">
        <f>59.961474*0.01</f>
        <v>0.59961474000000003</v>
      </c>
    </row>
    <row r="6" spans="3:5" x14ac:dyDescent="0.25">
      <c r="C6" s="49" t="s">
        <v>55</v>
      </c>
      <c r="D6" s="46">
        <f>368.232334*0.01</f>
        <v>3.6823233399999999</v>
      </c>
    </row>
    <row r="7" spans="3:5" x14ac:dyDescent="0.25">
      <c r="C7" s="49" t="s">
        <v>56</v>
      </c>
      <c r="D7" s="46">
        <f>485.536251*0.01</f>
        <v>4.85536251</v>
      </c>
    </row>
    <row r="8" spans="3:5" x14ac:dyDescent="0.25">
      <c r="C8" s="49" t="s">
        <v>57</v>
      </c>
      <c r="D8" s="46">
        <f>170.005533*0.01</f>
        <v>1.7000553300000001</v>
      </c>
    </row>
    <row r="9" spans="3:5" x14ac:dyDescent="0.25">
      <c r="C9" s="49" t="s">
        <v>58</v>
      </c>
      <c r="D9" s="47">
        <f>595.356175*0.01</f>
        <v>5.9535617500000004</v>
      </c>
    </row>
    <row r="10" spans="3:5" x14ac:dyDescent="0.25">
      <c r="C10" s="49" t="s">
        <v>59</v>
      </c>
      <c r="D10" s="46">
        <f>280.757512*0.01</f>
        <v>2.8075751200000001</v>
      </c>
    </row>
    <row r="11" spans="3:5" x14ac:dyDescent="0.25">
      <c r="C11" s="49" t="s">
        <v>60</v>
      </c>
      <c r="D11" s="46">
        <f>334.893425*0.01</f>
        <v>3.3489342499999997</v>
      </c>
    </row>
    <row r="12" spans="3:5" x14ac:dyDescent="0.25">
      <c r="C12" s="49" t="s">
        <v>61</v>
      </c>
      <c r="D12" s="46">
        <f>173.582802*0.01</f>
        <v>1.7358280199999998</v>
      </c>
    </row>
    <row r="13" spans="3:5" x14ac:dyDescent="0.25">
      <c r="C13" s="49" t="s">
        <v>62</v>
      </c>
      <c r="D13" s="47">
        <f>538.882577*0.01</f>
        <v>5.3888257699999995</v>
      </c>
    </row>
    <row r="14" spans="3:5" x14ac:dyDescent="0.25">
      <c r="C14" s="49" t="s">
        <v>63</v>
      </c>
      <c r="D14" s="46">
        <f>409.655366*0.01</f>
        <v>4.0965536600000005</v>
      </c>
    </row>
    <row r="15" spans="3:5" x14ac:dyDescent="0.25">
      <c r="C15" s="49" t="s">
        <v>64</v>
      </c>
      <c r="D15" s="46">
        <f>117.148985*0.01</f>
        <v>1.1714898499999999</v>
      </c>
    </row>
    <row r="16" spans="3:5" x14ac:dyDescent="0.25">
      <c r="C16" s="49" t="s">
        <v>65</v>
      </c>
      <c r="D16" s="48">
        <f>275.527567*0.01</f>
        <v>2.7552756699999996</v>
      </c>
    </row>
    <row r="17" spans="3:4" x14ac:dyDescent="0.25">
      <c r="C17" s="49" t="s">
        <v>66</v>
      </c>
      <c r="D17" s="48">
        <f>241.06214*0.01</f>
        <v>2.4106214000000001</v>
      </c>
    </row>
    <row r="18" spans="3:4" x14ac:dyDescent="0.25">
      <c r="C18" s="49" t="s">
        <v>67</v>
      </c>
      <c r="D18" s="47">
        <f>509.611954*0.01</f>
        <v>5.0961195400000001</v>
      </c>
    </row>
    <row r="19" spans="3:4" x14ac:dyDescent="0.25">
      <c r="C19" s="49" t="s">
        <v>68</v>
      </c>
      <c r="D19" s="48">
        <f>406.966365*0.01</f>
        <v>4.0696636499999999</v>
      </c>
    </row>
    <row r="20" spans="3:4" x14ac:dyDescent="0.25">
      <c r="C20" s="49" t="s">
        <v>69</v>
      </c>
      <c r="D20" s="47">
        <f>532.971717*0.01</f>
        <v>5.3297171700000003</v>
      </c>
    </row>
    <row r="21" spans="3:4" x14ac:dyDescent="0.25">
      <c r="C21" s="49" t="s">
        <v>70</v>
      </c>
      <c r="D21" s="47">
        <f>679.794734*0.01</f>
        <v>6.7979473399999994</v>
      </c>
    </row>
    <row r="22" spans="3:4" x14ac:dyDescent="0.25">
      <c r="C22" s="49" t="s">
        <v>71</v>
      </c>
      <c r="D22" s="48">
        <f>262.981806*0.01</f>
        <v>2.6298180600000003</v>
      </c>
    </row>
    <row r="23" spans="3:4" x14ac:dyDescent="0.25">
      <c r="C23" s="49" t="s">
        <v>72</v>
      </c>
      <c r="D23" s="48">
        <f>460.243937*0.01</f>
        <v>4.6024393699999999</v>
      </c>
    </row>
    <row r="24" spans="3:4" x14ac:dyDescent="0.25">
      <c r="C24" s="49" t="s">
        <v>73</v>
      </c>
      <c r="D24" s="48">
        <f>310.108064*0.01</f>
        <v>3.1010806400000002</v>
      </c>
    </row>
    <row r="25" spans="3:4" x14ac:dyDescent="0.25">
      <c r="C25" s="49" t="s">
        <v>74</v>
      </c>
      <c r="D25" s="48">
        <f>307.561537*0.01</f>
        <v>3.07561537</v>
      </c>
    </row>
    <row r="26" spans="3:4" x14ac:dyDescent="0.25">
      <c r="C26" s="49" t="s">
        <v>75</v>
      </c>
      <c r="D26" s="48">
        <f>437.394963*0.01</f>
        <v>4.3739496300000003</v>
      </c>
    </row>
    <row r="27" spans="3:4" x14ac:dyDescent="0.25">
      <c r="C27" s="49" t="s">
        <v>76</v>
      </c>
      <c r="D27" s="48">
        <f>382.419953*0.01</f>
        <v>3.8241995300000005</v>
      </c>
    </row>
    <row r="28" spans="3:4" x14ac:dyDescent="0.25">
      <c r="C28" s="49" t="s">
        <v>77</v>
      </c>
      <c r="D28" s="46">
        <f>482.011325*0.01</f>
        <v>4.8201132500000003</v>
      </c>
    </row>
    <row r="29" spans="3:4" x14ac:dyDescent="0.25">
      <c r="C29" s="49" t="s">
        <v>78</v>
      </c>
      <c r="D29" s="46">
        <f>313.134732*0.01</f>
        <v>3.1313473199999997</v>
      </c>
    </row>
    <row r="30" spans="3:4" x14ac:dyDescent="0.25">
      <c r="C30" s="49" t="s">
        <v>79</v>
      </c>
      <c r="D30" s="47">
        <f>534.477507*0.01</f>
        <v>5.3447750699999999</v>
      </c>
    </row>
    <row r="31" spans="3:4" x14ac:dyDescent="0.25">
      <c r="C31" s="49" t="s">
        <v>80</v>
      </c>
      <c r="D31" s="46">
        <f>458.074369*0.01</f>
        <v>4.5807436900000003</v>
      </c>
    </row>
    <row r="32" spans="3:4" x14ac:dyDescent="0.25">
      <c r="C32" s="49" t="s">
        <v>81</v>
      </c>
      <c r="D32" s="46">
        <f>109.914373*0.01</f>
        <v>1.09914373</v>
      </c>
    </row>
    <row r="33" spans="3:4" x14ac:dyDescent="0.25">
      <c r="C33" s="49" t="s">
        <v>82</v>
      </c>
      <c r="D33" s="46">
        <f>328.695782*0.01</f>
        <v>3.28695782</v>
      </c>
    </row>
    <row r="34" spans="3:4" x14ac:dyDescent="0.25">
      <c r="C34" s="49" t="s">
        <v>83</v>
      </c>
      <c r="D34" s="46">
        <f>486.848862*0.01</f>
        <v>4.8684886199999999</v>
      </c>
    </row>
    <row r="35" spans="3:4" x14ac:dyDescent="0.25">
      <c r="C35" s="49" t="s">
        <v>84</v>
      </c>
      <c r="D35" s="46">
        <f>197.208267*0.01</f>
        <v>1.97208267</v>
      </c>
    </row>
    <row r="36" spans="3:4" x14ac:dyDescent="0.25">
      <c r="C36" s="49" t="s">
        <v>85</v>
      </c>
      <c r="D36" s="46">
        <f>340.250271*0.01</f>
        <v>3.4025027100000003</v>
      </c>
    </row>
    <row r="37" spans="3:4" x14ac:dyDescent="0.25">
      <c r="C37" s="51" t="s">
        <v>86</v>
      </c>
      <c r="D37" s="46">
        <f>442.136511*0.01</f>
        <v>4.42136511</v>
      </c>
    </row>
    <row r="38" spans="3:4" s="20" customFormat="1" x14ac:dyDescent="0.25">
      <c r="C38" s="49" t="s">
        <v>87</v>
      </c>
    </row>
    <row r="39" spans="3:4" x14ac:dyDescent="0.25">
      <c r="C39" s="49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activeCell="J17" sqref="J17"/>
    </sheetView>
  </sheetViews>
  <sheetFormatPr defaultColWidth="9.140625" defaultRowHeight="15" x14ac:dyDescent="0.25"/>
  <sheetData>
    <row r="1" spans="1:3" x14ac:dyDescent="0.25">
      <c r="A1" s="6"/>
      <c r="B1" s="7"/>
      <c r="C1" s="7"/>
    </row>
    <row r="2" spans="1:3" x14ac:dyDescent="0.25">
      <c r="A2" s="6"/>
      <c r="B2" s="2" t="s">
        <v>48</v>
      </c>
      <c r="C2" s="2"/>
    </row>
    <row r="3" spans="1:3" x14ac:dyDescent="0.25">
      <c r="A3" s="7"/>
      <c r="B3" s="8" t="s">
        <v>33</v>
      </c>
      <c r="C3" s="8" t="s">
        <v>3</v>
      </c>
    </row>
    <row r="4" spans="1:3" x14ac:dyDescent="0.25">
      <c r="A4" s="7"/>
      <c r="B4" s="41">
        <v>2</v>
      </c>
      <c r="C4" s="41">
        <v>5</v>
      </c>
    </row>
    <row r="5" spans="1:3" x14ac:dyDescent="0.25">
      <c r="A5" s="7"/>
      <c r="B5" s="41">
        <v>7</v>
      </c>
      <c r="C5" s="41">
        <v>0</v>
      </c>
    </row>
    <row r="6" spans="1:3" x14ac:dyDescent="0.25">
      <c r="A6" s="7"/>
      <c r="B6" s="41">
        <v>11</v>
      </c>
      <c r="C6" s="41">
        <v>1</v>
      </c>
    </row>
    <row r="7" spans="1:3" x14ac:dyDescent="0.25">
      <c r="A7" s="7"/>
      <c r="B7" s="41">
        <v>6</v>
      </c>
      <c r="C7" s="41">
        <v>1</v>
      </c>
    </row>
    <row r="8" spans="1:3" x14ac:dyDescent="0.25">
      <c r="A8" s="7"/>
      <c r="B8" s="41">
        <v>2</v>
      </c>
      <c r="C8" s="41">
        <v>5</v>
      </c>
    </row>
    <row r="9" spans="1:3" x14ac:dyDescent="0.25">
      <c r="A9" s="7"/>
      <c r="B9" s="41">
        <v>6</v>
      </c>
      <c r="C9" s="41">
        <v>4</v>
      </c>
    </row>
    <row r="10" spans="1:3" x14ac:dyDescent="0.25">
      <c r="A10" s="7"/>
      <c r="B10" s="41">
        <v>7</v>
      </c>
      <c r="C10" s="41">
        <v>3</v>
      </c>
    </row>
    <row r="11" spans="1:3" x14ac:dyDescent="0.25">
      <c r="A11" s="7"/>
      <c r="B11" s="41">
        <v>2</v>
      </c>
      <c r="C11" s="41">
        <v>1</v>
      </c>
    </row>
    <row r="12" spans="1:3" x14ac:dyDescent="0.25">
      <c r="A12" s="7"/>
      <c r="B12" s="41">
        <v>2</v>
      </c>
      <c r="C12" s="41">
        <v>4</v>
      </c>
    </row>
    <row r="13" spans="1:3" x14ac:dyDescent="0.25">
      <c r="A13" s="7"/>
      <c r="B13" s="41">
        <v>10</v>
      </c>
      <c r="C13" s="41">
        <v>2</v>
      </c>
    </row>
    <row r="14" spans="1:3" x14ac:dyDescent="0.25">
      <c r="A14" s="7"/>
    </row>
    <row r="15" spans="1:3" x14ac:dyDescent="0.25">
      <c r="A15" s="7"/>
    </row>
    <row r="16" spans="1:3" x14ac:dyDescent="0.25">
      <c r="A16" s="42"/>
      <c r="B16" s="43"/>
      <c r="C16" s="43"/>
    </row>
    <row r="17" spans="1:3" x14ac:dyDescent="0.25">
      <c r="A17" s="42"/>
      <c r="B17" s="44"/>
      <c r="C17" s="44"/>
    </row>
    <row r="18" spans="1:3" x14ac:dyDescent="0.25">
      <c r="A18" s="42"/>
      <c r="B18" s="45"/>
      <c r="C18" s="45"/>
    </row>
    <row r="19" spans="1:3" x14ac:dyDescent="0.25">
      <c r="A19" s="42"/>
      <c r="B19" s="4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K13" sqref="K13"/>
    </sheetView>
  </sheetViews>
  <sheetFormatPr defaultColWidth="9.140625" defaultRowHeight="15" x14ac:dyDescent="0.25"/>
  <sheetData>
    <row r="1" spans="1:8" x14ac:dyDescent="0.25">
      <c r="A1" t="s">
        <v>6</v>
      </c>
      <c r="B1" s="18" t="s">
        <v>7</v>
      </c>
      <c r="C1" s="18" t="s">
        <v>8</v>
      </c>
      <c r="D1" s="18" t="s">
        <v>9</v>
      </c>
      <c r="E1" s="18" t="s">
        <v>10</v>
      </c>
    </row>
    <row r="2" spans="1:8" x14ac:dyDescent="0.25">
      <c r="A2" s="19">
        <v>1</v>
      </c>
      <c r="B2" s="20">
        <v>0.70799999999999996</v>
      </c>
      <c r="C2" s="20">
        <v>1.585</v>
      </c>
      <c r="D2" s="20">
        <v>0.628</v>
      </c>
      <c r="E2" s="21">
        <v>0.77800000000000002</v>
      </c>
      <c r="H2" s="2"/>
    </row>
    <row r="3" spans="1:8" x14ac:dyDescent="0.25">
      <c r="A3" s="22">
        <v>2</v>
      </c>
      <c r="B3" s="23">
        <v>0.56000000000000005</v>
      </c>
      <c r="C3" s="23">
        <v>1.48</v>
      </c>
      <c r="D3" s="23">
        <v>0.875</v>
      </c>
      <c r="E3" s="24">
        <v>0.81499999999999995</v>
      </c>
      <c r="H3" s="2"/>
    </row>
    <row r="4" spans="1:8" x14ac:dyDescent="0.25">
      <c r="A4" s="22">
        <v>3</v>
      </c>
      <c r="B4" s="23">
        <v>0.86099999999999999</v>
      </c>
      <c r="C4" s="23">
        <v>1.3979999999999999</v>
      </c>
      <c r="D4" s="23">
        <v>1.5229999999999999</v>
      </c>
      <c r="E4" s="24">
        <v>1.0980000000000001</v>
      </c>
    </row>
    <row r="5" spans="1:8" x14ac:dyDescent="0.25">
      <c r="A5" s="22">
        <v>4</v>
      </c>
      <c r="B5" s="23">
        <v>0.79900000000000004</v>
      </c>
      <c r="C5" s="23">
        <v>1.224</v>
      </c>
      <c r="D5" s="23">
        <v>0.80600000000000005</v>
      </c>
      <c r="E5" s="24">
        <v>0.53400000000000003</v>
      </c>
    </row>
    <row r="6" spans="1:8" x14ac:dyDescent="0.25">
      <c r="A6" s="22">
        <v>5</v>
      </c>
      <c r="B6" s="23">
        <v>0.55600000000000005</v>
      </c>
      <c r="C6" s="23">
        <v>1.2589999999999999</v>
      </c>
      <c r="D6" s="23">
        <v>0.83099999999999996</v>
      </c>
      <c r="E6" s="24">
        <v>0.77400000000000002</v>
      </c>
    </row>
    <row r="7" spans="1:8" x14ac:dyDescent="0.25">
      <c r="A7" s="22">
        <v>6</v>
      </c>
      <c r="B7" s="23">
        <v>0.84699999999999998</v>
      </c>
      <c r="C7" s="23">
        <v>1.198</v>
      </c>
      <c r="D7" s="23">
        <v>0.96599999999999997</v>
      </c>
      <c r="E7" s="24">
        <v>0.67100000000000004</v>
      </c>
    </row>
    <row r="8" spans="1:8" x14ac:dyDescent="0.25">
      <c r="A8" s="22">
        <v>7</v>
      </c>
      <c r="B8" s="23">
        <v>1.0009999999999999</v>
      </c>
      <c r="C8" s="23">
        <v>1.6379999999999999</v>
      </c>
      <c r="D8" s="23">
        <v>0.92300000000000004</v>
      </c>
      <c r="E8" s="24">
        <v>1.04</v>
      </c>
    </row>
    <row r="9" spans="1:8" x14ac:dyDescent="0.25">
      <c r="A9" s="22">
        <v>8</v>
      </c>
      <c r="B9" s="23">
        <v>0.84099999999999997</v>
      </c>
      <c r="C9" s="23">
        <v>1.3149999999999999</v>
      </c>
      <c r="D9" s="23">
        <v>1.0409999999999999</v>
      </c>
      <c r="E9" s="24">
        <v>0.79200000000000004</v>
      </c>
    </row>
    <row r="10" spans="1:8" x14ac:dyDescent="0.25">
      <c r="A10" s="22">
        <v>9</v>
      </c>
      <c r="B10" s="23">
        <v>0.64100000000000001</v>
      </c>
      <c r="C10" s="23">
        <v>1.319</v>
      </c>
      <c r="D10" s="23">
        <v>1.1299999999999999</v>
      </c>
      <c r="E10" s="24">
        <v>1.0069999999999999</v>
      </c>
    </row>
    <row r="11" spans="1:8" x14ac:dyDescent="0.25">
      <c r="A11" s="25">
        <v>10</v>
      </c>
      <c r="B11" s="26">
        <v>0.41199999999999998</v>
      </c>
      <c r="C11" s="26">
        <v>1.153</v>
      </c>
      <c r="D11" s="26">
        <v>0.71</v>
      </c>
      <c r="E11" s="27">
        <v>0.86199999999999999</v>
      </c>
    </row>
    <row r="12" spans="1:8" x14ac:dyDescent="0.25">
      <c r="A12" s="19">
        <v>11</v>
      </c>
      <c r="B12" s="20">
        <v>0.751</v>
      </c>
      <c r="C12" s="20">
        <v>0.72</v>
      </c>
      <c r="D12" s="20">
        <v>1.2090000000000001</v>
      </c>
      <c r="E12" s="21">
        <v>0.84899999999999998</v>
      </c>
    </row>
    <row r="13" spans="1:8" x14ac:dyDescent="0.25">
      <c r="A13" s="22">
        <v>12</v>
      </c>
      <c r="B13" s="23">
        <v>0.78700000000000003</v>
      </c>
      <c r="C13" s="23">
        <v>1.012</v>
      </c>
      <c r="D13" s="23">
        <v>0.86599999999999999</v>
      </c>
      <c r="E13" s="24">
        <v>0.72</v>
      </c>
    </row>
    <row r="14" spans="1:8" x14ac:dyDescent="0.25">
      <c r="A14" s="22">
        <v>13</v>
      </c>
      <c r="B14" s="23">
        <v>0.85</v>
      </c>
      <c r="C14" s="23">
        <v>0.98199999999999998</v>
      </c>
      <c r="D14" s="23">
        <v>0.745</v>
      </c>
      <c r="E14" s="24">
        <v>0.95699999999999996</v>
      </c>
    </row>
    <row r="15" spans="1:8" x14ac:dyDescent="0.25">
      <c r="A15" s="22">
        <v>14</v>
      </c>
      <c r="B15" s="23">
        <v>0.90100000000000002</v>
      </c>
      <c r="C15" s="23">
        <v>1.1339999999999999</v>
      </c>
      <c r="D15" s="23">
        <v>0.82499999999999996</v>
      </c>
      <c r="E15" s="24">
        <v>1.2290000000000001</v>
      </c>
    </row>
    <row r="16" spans="1:8" x14ac:dyDescent="0.25">
      <c r="A16" s="22">
        <v>15</v>
      </c>
      <c r="B16" s="23">
        <v>1.419</v>
      </c>
      <c r="C16" s="23">
        <v>1.1759999999999999</v>
      </c>
      <c r="D16" s="23">
        <v>0.879</v>
      </c>
      <c r="E16" s="24">
        <v>0.76400000000000001</v>
      </c>
    </row>
    <row r="17" spans="1:5" x14ac:dyDescent="0.25">
      <c r="A17" s="22">
        <v>16</v>
      </c>
      <c r="B17" s="23">
        <v>0.51500000000000001</v>
      </c>
      <c r="C17" s="23">
        <v>0.93500000000000005</v>
      </c>
      <c r="D17" s="23">
        <v>1.1719999999999999</v>
      </c>
      <c r="E17" s="24">
        <v>1.2969999999999999</v>
      </c>
    </row>
    <row r="18" spans="1:5" x14ac:dyDescent="0.25">
      <c r="A18" s="22">
        <v>17</v>
      </c>
      <c r="B18" s="23">
        <v>0.91900000000000004</v>
      </c>
      <c r="C18" s="23">
        <v>1.157</v>
      </c>
      <c r="D18" s="23">
        <v>0.90300000000000002</v>
      </c>
      <c r="E18" s="24">
        <v>0.71599999999999997</v>
      </c>
    </row>
    <row r="19" spans="1:5" x14ac:dyDescent="0.25">
      <c r="A19" s="22">
        <v>18</v>
      </c>
      <c r="B19" s="23">
        <v>0.70899999999999996</v>
      </c>
      <c r="C19" s="23">
        <v>0.69499999999999895</v>
      </c>
      <c r="D19" s="23">
        <v>1.1299999999999999</v>
      </c>
      <c r="E19" s="24">
        <v>1.147</v>
      </c>
    </row>
    <row r="20" spans="1:5" x14ac:dyDescent="0.25">
      <c r="A20" s="22">
        <v>19</v>
      </c>
      <c r="B20" s="23">
        <v>1.538</v>
      </c>
      <c r="C20" s="23">
        <v>1.591</v>
      </c>
      <c r="D20" s="23">
        <v>1.4159999999999999</v>
      </c>
      <c r="E20" s="24">
        <v>1.417</v>
      </c>
    </row>
    <row r="21" spans="1:5" x14ac:dyDescent="0.25">
      <c r="A21" s="25">
        <v>20</v>
      </c>
      <c r="B21" s="26">
        <v>1.611</v>
      </c>
      <c r="C21" s="26">
        <v>0.59799999999999998</v>
      </c>
      <c r="D21" s="26">
        <v>0.85499999999999998</v>
      </c>
      <c r="E21" s="27">
        <v>0.90500000000000003</v>
      </c>
    </row>
    <row r="22" spans="1:5" x14ac:dyDescent="0.25">
      <c r="B22" s="7" t="s">
        <v>11</v>
      </c>
      <c r="C22" s="7" t="s">
        <v>11</v>
      </c>
      <c r="D22" s="7" t="s">
        <v>12</v>
      </c>
      <c r="E22" s="7" t="s">
        <v>12</v>
      </c>
    </row>
    <row r="23" spans="1:5" x14ac:dyDescent="0.25">
      <c r="B23" s="7"/>
      <c r="C23" s="7"/>
      <c r="D23" s="7"/>
      <c r="E23" s="7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activeCell="C26" sqref="A24:C26"/>
    </sheetView>
  </sheetViews>
  <sheetFormatPr defaultColWidth="9.140625" defaultRowHeight="15" x14ac:dyDescent="0.25"/>
  <cols>
    <col min="11" max="11" width="14.5703125" customWidth="1"/>
  </cols>
  <sheetData>
    <row r="1" spans="1:11" ht="15.75" thickBot="1" x14ac:dyDescent="0.3">
      <c r="B1" s="34" t="s">
        <v>40</v>
      </c>
      <c r="C1" s="34"/>
      <c r="D1" s="34" t="s">
        <v>41</v>
      </c>
      <c r="E1" s="34"/>
      <c r="F1" s="34" t="s">
        <v>42</v>
      </c>
      <c r="G1" s="34"/>
      <c r="H1" s="34" t="s">
        <v>43</v>
      </c>
    </row>
    <row r="2" spans="1:11" x14ac:dyDescent="0.25">
      <c r="A2">
        <v>1</v>
      </c>
      <c r="B2">
        <v>82.84</v>
      </c>
      <c r="D2">
        <v>15.05</v>
      </c>
      <c r="F2">
        <v>0.77</v>
      </c>
      <c r="H2">
        <v>0.88</v>
      </c>
    </row>
    <row r="3" spans="1:11" x14ac:dyDescent="0.25">
      <c r="A3">
        <v>2</v>
      </c>
      <c r="B3">
        <v>87.34</v>
      </c>
      <c r="D3">
        <v>11.18</v>
      </c>
      <c r="F3">
        <v>0.62</v>
      </c>
      <c r="H3">
        <v>0.5</v>
      </c>
    </row>
    <row r="4" spans="1:11" x14ac:dyDescent="0.25">
      <c r="A4">
        <v>3</v>
      </c>
      <c r="B4">
        <v>68.81</v>
      </c>
      <c r="D4">
        <v>29.71</v>
      </c>
      <c r="F4">
        <v>0.4</v>
      </c>
      <c r="H4">
        <v>0.81</v>
      </c>
    </row>
    <row r="5" spans="1:11" x14ac:dyDescent="0.25">
      <c r="A5">
        <v>4</v>
      </c>
      <c r="B5">
        <v>76.2</v>
      </c>
      <c r="D5">
        <v>21.46</v>
      </c>
      <c r="F5">
        <v>0.74</v>
      </c>
      <c r="H5">
        <v>0.85</v>
      </c>
    </row>
    <row r="6" spans="1:11" x14ac:dyDescent="0.25">
      <c r="A6">
        <v>5</v>
      </c>
      <c r="B6">
        <v>84.74</v>
      </c>
      <c r="D6">
        <v>14.03</v>
      </c>
      <c r="F6">
        <v>0.23</v>
      </c>
      <c r="H6">
        <v>0.4</v>
      </c>
    </row>
    <row r="7" spans="1:11" x14ac:dyDescent="0.25">
      <c r="A7">
        <v>6</v>
      </c>
      <c r="B7">
        <v>81.55</v>
      </c>
      <c r="D7">
        <v>17.13</v>
      </c>
      <c r="F7">
        <v>0.54</v>
      </c>
      <c r="H7">
        <v>0.41</v>
      </c>
    </row>
    <row r="8" spans="1:11" x14ac:dyDescent="0.25">
      <c r="A8">
        <v>7</v>
      </c>
      <c r="B8">
        <v>90.72</v>
      </c>
      <c r="D8">
        <v>7.93</v>
      </c>
      <c r="F8">
        <v>0.56000000000000005</v>
      </c>
      <c r="H8">
        <v>0.35</v>
      </c>
    </row>
    <row r="9" spans="1:11" x14ac:dyDescent="0.25">
      <c r="A9">
        <v>8</v>
      </c>
      <c r="B9">
        <v>81.459999999999994</v>
      </c>
      <c r="D9">
        <v>16.5</v>
      </c>
      <c r="F9">
        <v>0.68</v>
      </c>
      <c r="H9">
        <v>1.35</v>
      </c>
    </row>
    <row r="10" spans="1:11" x14ac:dyDescent="0.25">
      <c r="A10">
        <v>9</v>
      </c>
      <c r="B10">
        <v>78.05</v>
      </c>
      <c r="D10">
        <v>14.28</v>
      </c>
      <c r="F10">
        <v>4.97</v>
      </c>
      <c r="H10">
        <v>1.02</v>
      </c>
    </row>
    <row r="11" spans="1:11" ht="15.75" thickBot="1" x14ac:dyDescent="0.3">
      <c r="A11">
        <v>10</v>
      </c>
      <c r="B11" s="35">
        <v>84.86</v>
      </c>
      <c r="C11" s="35"/>
      <c r="D11" s="35">
        <v>12.9</v>
      </c>
      <c r="E11" s="35"/>
      <c r="F11" s="35">
        <v>0.95</v>
      </c>
      <c r="G11" s="35"/>
      <c r="H11" s="35">
        <v>0.65</v>
      </c>
    </row>
    <row r="12" spans="1:11" x14ac:dyDescent="0.25">
      <c r="A12">
        <v>11</v>
      </c>
      <c r="B12">
        <v>83.46</v>
      </c>
      <c r="D12">
        <v>14.24</v>
      </c>
      <c r="F12">
        <v>0.76</v>
      </c>
      <c r="H12">
        <v>0.53</v>
      </c>
    </row>
    <row r="13" spans="1:11" x14ac:dyDescent="0.25">
      <c r="A13">
        <v>12</v>
      </c>
      <c r="B13">
        <v>85.26</v>
      </c>
      <c r="D13">
        <v>12.35</v>
      </c>
      <c r="F13">
        <v>0.81</v>
      </c>
      <c r="H13">
        <v>0.49</v>
      </c>
    </row>
    <row r="14" spans="1:11" x14ac:dyDescent="0.25">
      <c r="A14">
        <v>13</v>
      </c>
      <c r="B14">
        <v>85.86</v>
      </c>
      <c r="D14">
        <v>12.68</v>
      </c>
      <c r="F14">
        <v>0.54</v>
      </c>
      <c r="H14">
        <v>0.85</v>
      </c>
    </row>
    <row r="15" spans="1:11" x14ac:dyDescent="0.25">
      <c r="A15">
        <v>14</v>
      </c>
      <c r="B15">
        <v>88.7</v>
      </c>
      <c r="D15">
        <v>10.17</v>
      </c>
      <c r="F15">
        <v>0.23</v>
      </c>
      <c r="H15">
        <v>0.32</v>
      </c>
      <c r="K15" s="53"/>
    </row>
    <row r="16" spans="1:11" x14ac:dyDescent="0.25">
      <c r="A16">
        <v>15</v>
      </c>
      <c r="B16">
        <v>80.69</v>
      </c>
      <c r="D16">
        <v>17.32</v>
      </c>
      <c r="F16">
        <v>0.88</v>
      </c>
      <c r="H16">
        <v>0.36</v>
      </c>
    </row>
    <row r="17" spans="1:9" x14ac:dyDescent="0.25">
      <c r="A17">
        <v>16</v>
      </c>
      <c r="B17">
        <v>85.47</v>
      </c>
      <c r="D17">
        <v>13.35</v>
      </c>
      <c r="F17">
        <v>0.48</v>
      </c>
      <c r="H17">
        <v>0.33</v>
      </c>
    </row>
    <row r="18" spans="1:9" x14ac:dyDescent="0.25">
      <c r="A18">
        <v>17</v>
      </c>
      <c r="B18">
        <v>86.7</v>
      </c>
      <c r="D18">
        <v>11.85</v>
      </c>
      <c r="F18">
        <v>0.54</v>
      </c>
      <c r="H18">
        <v>0.66</v>
      </c>
    </row>
    <row r="19" spans="1:9" x14ac:dyDescent="0.25">
      <c r="A19">
        <v>18</v>
      </c>
      <c r="B19">
        <v>86.2</v>
      </c>
      <c r="D19">
        <v>12</v>
      </c>
      <c r="F19">
        <v>0.81</v>
      </c>
      <c r="H19">
        <v>0.38</v>
      </c>
    </row>
    <row r="20" spans="1:9" x14ac:dyDescent="0.25">
      <c r="A20">
        <v>19</v>
      </c>
      <c r="B20">
        <v>92.89</v>
      </c>
      <c r="D20">
        <v>6.32</v>
      </c>
      <c r="F20">
        <v>0.22</v>
      </c>
      <c r="H20">
        <v>0.35</v>
      </c>
    </row>
    <row r="21" spans="1:9" ht="15.75" thickBot="1" x14ac:dyDescent="0.3">
      <c r="A21">
        <v>20</v>
      </c>
      <c r="B21" s="35">
        <v>92.03</v>
      </c>
      <c r="C21" s="35"/>
      <c r="D21" s="35">
        <v>6.84</v>
      </c>
      <c r="E21" s="35"/>
      <c r="F21" s="35">
        <v>0.62</v>
      </c>
      <c r="G21" s="35"/>
      <c r="H21" s="35">
        <v>0.28000000000000003</v>
      </c>
    </row>
    <row r="22" spans="1:9" x14ac:dyDescent="0.25">
      <c r="B22" s="31"/>
      <c r="C22" s="31"/>
      <c r="D22" s="31"/>
      <c r="E22" s="32"/>
      <c r="F22" s="32"/>
      <c r="G22" s="32"/>
      <c r="H22" s="32"/>
      <c r="I22" s="32"/>
    </row>
    <row r="23" spans="1:9" x14ac:dyDescent="0.25">
      <c r="A23" s="2"/>
    </row>
    <row r="24" spans="1:9" x14ac:dyDescent="0.25">
      <c r="A24" s="59"/>
      <c r="B24" s="55"/>
      <c r="C24" s="55"/>
    </row>
    <row r="25" spans="1:9" x14ac:dyDescent="0.25">
      <c r="A25" s="55"/>
      <c r="B25" s="55"/>
      <c r="C25" s="55"/>
    </row>
    <row r="26" spans="1:9" x14ac:dyDescent="0.25">
      <c r="A26" s="55"/>
      <c r="B26" s="55"/>
      <c r="C26" s="5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workbookViewId="0">
      <selection activeCell="E2" sqref="E2"/>
    </sheetView>
  </sheetViews>
  <sheetFormatPr defaultColWidth="9.140625" defaultRowHeight="15" x14ac:dyDescent="0.25"/>
  <sheetData>
    <row r="1" spans="1:19" x14ac:dyDescent="0.25">
      <c r="E1" t="s">
        <v>94</v>
      </c>
      <c r="F1" t="s">
        <v>95</v>
      </c>
      <c r="G1" t="s">
        <v>96</v>
      </c>
      <c r="H1" t="s">
        <v>97</v>
      </c>
    </row>
    <row r="2" spans="1:19" ht="18.75" x14ac:dyDescent="0.3">
      <c r="A2" s="33" t="s">
        <v>35</v>
      </c>
      <c r="D2" t="s">
        <v>6</v>
      </c>
      <c r="E2" t="s">
        <v>36</v>
      </c>
      <c r="F2" t="s">
        <v>37</v>
      </c>
      <c r="G2" t="s">
        <v>38</v>
      </c>
      <c r="H2" s="55" t="s">
        <v>39</v>
      </c>
      <c r="K2" s="2"/>
    </row>
    <row r="3" spans="1:19" x14ac:dyDescent="0.25">
      <c r="D3" s="19">
        <v>1</v>
      </c>
      <c r="E3" s="20">
        <v>0.89100000000000001</v>
      </c>
      <c r="F3" s="20">
        <v>0.78400000000000003</v>
      </c>
      <c r="G3" s="20">
        <v>2.5470000000000002</v>
      </c>
      <c r="H3" s="56">
        <v>0.245</v>
      </c>
    </row>
    <row r="4" spans="1:19" x14ac:dyDescent="0.25">
      <c r="D4" s="22">
        <v>2</v>
      </c>
      <c r="E4" s="23">
        <v>0.69299999999999895</v>
      </c>
      <c r="F4" s="23">
        <v>0.34</v>
      </c>
      <c r="G4" s="23">
        <v>1.9239999999999999</v>
      </c>
      <c r="H4" s="57">
        <v>1.3520000000000001</v>
      </c>
    </row>
    <row r="5" spans="1:19" x14ac:dyDescent="0.25">
      <c r="D5" s="22">
        <v>3</v>
      </c>
      <c r="E5" s="23">
        <v>0.79500000000000004</v>
      </c>
      <c r="F5" s="23">
        <v>0.35399999999999998</v>
      </c>
      <c r="G5" s="23">
        <v>3.3690000000000002</v>
      </c>
      <c r="H5" s="57">
        <v>0.95199999999999996</v>
      </c>
      <c r="K5" s="2"/>
    </row>
    <row r="6" spans="1:19" x14ac:dyDescent="0.25">
      <c r="D6" s="22">
        <v>4</v>
      </c>
      <c r="E6" s="23">
        <v>0.61599999999999999</v>
      </c>
      <c r="F6" s="23">
        <v>0.51800000000000002</v>
      </c>
      <c r="G6" s="23">
        <v>1.9159999999999999</v>
      </c>
      <c r="H6" s="57">
        <v>0.52400000000000002</v>
      </c>
    </row>
    <row r="7" spans="1:19" x14ac:dyDescent="0.25">
      <c r="D7" s="22">
        <v>5</v>
      </c>
      <c r="E7" s="23">
        <v>0.84</v>
      </c>
      <c r="F7" s="23">
        <v>0.50800000000000001</v>
      </c>
      <c r="G7" s="23">
        <v>2.036</v>
      </c>
      <c r="H7" s="57">
        <v>1.2310000000000001</v>
      </c>
    </row>
    <row r="8" spans="1:19" x14ac:dyDescent="0.25">
      <c r="D8" s="22">
        <v>6</v>
      </c>
      <c r="E8" s="23">
        <v>0.66</v>
      </c>
      <c r="F8" s="23">
        <v>0.68200000000000005</v>
      </c>
      <c r="G8" s="23">
        <v>2.08</v>
      </c>
      <c r="H8" s="57"/>
      <c r="K8" s="2"/>
    </row>
    <row r="9" spans="1:19" x14ac:dyDescent="0.25">
      <c r="D9" s="22">
        <v>7</v>
      </c>
      <c r="E9" s="23">
        <v>0.61699999999999999</v>
      </c>
      <c r="F9" s="23">
        <v>0.63100000000000001</v>
      </c>
      <c r="G9" s="23">
        <v>0.34100000000000003</v>
      </c>
      <c r="H9" s="57">
        <v>0.55600000000000005</v>
      </c>
    </row>
    <row r="10" spans="1:19" x14ac:dyDescent="0.25">
      <c r="D10" s="22">
        <v>8</v>
      </c>
      <c r="E10" s="23">
        <v>0.48</v>
      </c>
      <c r="F10" s="23">
        <v>1.028</v>
      </c>
      <c r="G10" s="23">
        <v>1.573</v>
      </c>
      <c r="H10" s="57"/>
    </row>
    <row r="11" spans="1:19" x14ac:dyDescent="0.25">
      <c r="D11" s="22">
        <v>9</v>
      </c>
      <c r="E11" s="23">
        <v>0.51700000000000002</v>
      </c>
      <c r="F11" s="23">
        <v>1.1000000000000001</v>
      </c>
      <c r="G11" s="23">
        <v>0.90700000000000003</v>
      </c>
      <c r="H11" s="57">
        <v>0.27900000000000003</v>
      </c>
      <c r="K11" s="59"/>
      <c r="L11" s="55"/>
      <c r="M11" s="55"/>
      <c r="N11" s="55"/>
      <c r="O11" s="55"/>
      <c r="P11" s="55"/>
      <c r="Q11" s="55"/>
      <c r="R11" s="55"/>
      <c r="S11" s="55"/>
    </row>
    <row r="12" spans="1:19" x14ac:dyDescent="0.25">
      <c r="D12" s="25">
        <v>10</v>
      </c>
      <c r="E12" s="26">
        <v>0.48599999999999999</v>
      </c>
      <c r="F12" s="26">
        <v>0.89100000000000001</v>
      </c>
      <c r="G12" s="26">
        <v>0.84399999999999997</v>
      </c>
      <c r="H12" s="58">
        <v>0.22800000000000001</v>
      </c>
      <c r="K12" s="55"/>
      <c r="L12" s="55"/>
      <c r="M12" s="55"/>
      <c r="N12" s="55"/>
      <c r="O12" s="55"/>
      <c r="P12" s="55"/>
      <c r="Q12" s="55"/>
      <c r="R12" s="55"/>
      <c r="S12" s="55"/>
    </row>
    <row r="13" spans="1:19" x14ac:dyDescent="0.25">
      <c r="D13" s="19">
        <v>11</v>
      </c>
      <c r="E13" s="20">
        <v>0.51800000000000002</v>
      </c>
      <c r="F13" s="20">
        <v>1.39</v>
      </c>
      <c r="G13" s="20">
        <v>0.95499999999999996</v>
      </c>
      <c r="H13" s="56">
        <v>0.45300000000000001</v>
      </c>
    </row>
    <row r="14" spans="1:19" x14ac:dyDescent="0.25">
      <c r="D14" s="22">
        <v>12</v>
      </c>
      <c r="E14" s="23">
        <v>1.4139999999999999</v>
      </c>
      <c r="F14" s="23">
        <v>0.94799999999999995</v>
      </c>
      <c r="G14" s="23">
        <v>1.853</v>
      </c>
      <c r="H14" s="57">
        <v>2.1240000000000001</v>
      </c>
    </row>
    <row r="15" spans="1:19" x14ac:dyDescent="0.25">
      <c r="D15" s="22">
        <v>13</v>
      </c>
      <c r="E15" s="23">
        <v>1.415</v>
      </c>
      <c r="F15" s="23">
        <v>0.75600000000000001</v>
      </c>
      <c r="G15" s="23">
        <v>1.1299999999999999</v>
      </c>
      <c r="H15" s="57">
        <v>1.107</v>
      </c>
    </row>
    <row r="16" spans="1:19" x14ac:dyDescent="0.25">
      <c r="D16" s="22">
        <v>14</v>
      </c>
      <c r="E16" s="23">
        <v>0.67100000000000004</v>
      </c>
      <c r="F16" s="23">
        <v>1.1140000000000001</v>
      </c>
      <c r="G16" s="23">
        <v>0.64100000000000001</v>
      </c>
      <c r="H16" s="57">
        <v>0.92300000000000004</v>
      </c>
    </row>
    <row r="17" spans="4:8" x14ac:dyDescent="0.25">
      <c r="D17" s="22">
        <v>15</v>
      </c>
      <c r="E17" s="23">
        <v>0.89400000000000002</v>
      </c>
      <c r="F17" s="23">
        <v>1.1579999999999999</v>
      </c>
      <c r="G17" s="23">
        <v>1.5980000000000001</v>
      </c>
      <c r="H17" s="57">
        <v>0.88200000000000001</v>
      </c>
    </row>
    <row r="18" spans="4:8" x14ac:dyDescent="0.25">
      <c r="D18" s="22">
        <v>16</v>
      </c>
      <c r="E18" s="23">
        <v>0.82799999999999996</v>
      </c>
      <c r="F18" s="23">
        <v>0.94599999999999995</v>
      </c>
      <c r="G18" s="23">
        <v>0.81</v>
      </c>
      <c r="H18" s="57">
        <v>0.72399999999999998</v>
      </c>
    </row>
    <row r="19" spans="4:8" x14ac:dyDescent="0.25">
      <c r="D19" s="22">
        <v>17</v>
      </c>
      <c r="E19" s="23">
        <v>0.60699999999999998</v>
      </c>
      <c r="F19" s="23">
        <v>0.75600000000000001</v>
      </c>
      <c r="G19" s="23">
        <v>0.36899999999999999</v>
      </c>
      <c r="H19" s="57">
        <v>0.42199999999999999</v>
      </c>
    </row>
    <row r="20" spans="4:8" x14ac:dyDescent="0.25">
      <c r="D20" s="22">
        <v>18</v>
      </c>
      <c r="E20" s="23">
        <v>1.288</v>
      </c>
      <c r="F20" s="23">
        <v>1.117</v>
      </c>
      <c r="G20" s="23">
        <v>1.1930000000000001</v>
      </c>
      <c r="H20" s="57">
        <v>0.97499999999999998</v>
      </c>
    </row>
    <row r="21" spans="4:8" x14ac:dyDescent="0.25">
      <c r="D21" s="22">
        <v>19</v>
      </c>
      <c r="E21" s="23">
        <v>0.65900000000000003</v>
      </c>
      <c r="F21" s="23">
        <v>0.95899999999999996</v>
      </c>
      <c r="G21" s="23">
        <v>0.35799999999999998</v>
      </c>
      <c r="H21" s="57">
        <v>0.67100000000000004</v>
      </c>
    </row>
    <row r="22" spans="4:8" x14ac:dyDescent="0.25">
      <c r="D22" s="25">
        <v>20</v>
      </c>
      <c r="E22" s="26">
        <v>1.706</v>
      </c>
      <c r="F22" s="26">
        <v>0.85799999999999998</v>
      </c>
      <c r="G22" s="26">
        <v>1.093</v>
      </c>
      <c r="H22" s="58">
        <v>1.72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I15" sqref="I15"/>
    </sheetView>
  </sheetViews>
  <sheetFormatPr defaultColWidth="9.140625" defaultRowHeight="15" x14ac:dyDescent="0.25"/>
  <sheetData>
    <row r="1" spans="1:12" x14ac:dyDescent="0.25">
      <c r="A1" t="s">
        <v>90</v>
      </c>
      <c r="E1" t="s">
        <v>91</v>
      </c>
      <c r="L1" s="2"/>
    </row>
    <row r="2" spans="1:12" x14ac:dyDescent="0.25">
      <c r="A2" s="2" t="s">
        <v>33</v>
      </c>
      <c r="B2" s="2" t="s">
        <v>34</v>
      </c>
      <c r="E2" s="2" t="s">
        <v>33</v>
      </c>
      <c r="F2" s="2" t="s">
        <v>34</v>
      </c>
      <c r="I2" s="2"/>
    </row>
    <row r="3" spans="1:12" x14ac:dyDescent="0.25">
      <c r="A3">
        <v>1.3100000000000001E-2</v>
      </c>
      <c r="B3">
        <v>1.6500000000000001E-2</v>
      </c>
      <c r="E3">
        <v>0.36480000000000001</v>
      </c>
      <c r="F3">
        <v>0.31409999999999999</v>
      </c>
      <c r="I3" s="2"/>
    </row>
    <row r="4" spans="1:12" x14ac:dyDescent="0.25">
      <c r="A4">
        <v>1.78E-2</v>
      </c>
      <c r="B4">
        <v>1.54E-2</v>
      </c>
      <c r="E4">
        <v>0.44900000000000001</v>
      </c>
      <c r="F4">
        <v>0.29920000000000002</v>
      </c>
      <c r="I4" s="2"/>
    </row>
    <row r="5" spans="1:12" x14ac:dyDescent="0.25">
      <c r="A5">
        <v>1.47E-2</v>
      </c>
      <c r="B5">
        <v>1.24E-2</v>
      </c>
      <c r="E5">
        <v>0.38200000000000001</v>
      </c>
      <c r="F5">
        <v>0.26279999999999998</v>
      </c>
      <c r="I5" s="2"/>
    </row>
    <row r="6" spans="1:12" x14ac:dyDescent="0.25">
      <c r="A6">
        <v>1.9099999999999999E-2</v>
      </c>
      <c r="B6">
        <v>1.7000000000000001E-2</v>
      </c>
      <c r="E6">
        <v>0.31919999999999998</v>
      </c>
      <c r="F6">
        <v>0.31140000000000001</v>
      </c>
      <c r="I6" s="2"/>
    </row>
    <row r="7" spans="1:12" x14ac:dyDescent="0.25">
      <c r="A7">
        <v>1.4E-2</v>
      </c>
      <c r="B7">
        <v>1.49E-2</v>
      </c>
      <c r="E7">
        <v>0.24859999999999999</v>
      </c>
      <c r="F7">
        <v>0.3614</v>
      </c>
    </row>
    <row r="8" spans="1:12" x14ac:dyDescent="0.25">
      <c r="A8">
        <v>1.6E-2</v>
      </c>
      <c r="B8">
        <v>1.7399999999999999E-2</v>
      </c>
      <c r="E8">
        <v>0.3604</v>
      </c>
      <c r="F8">
        <v>0.39019999999999999</v>
      </c>
    </row>
    <row r="9" spans="1:12" x14ac:dyDescent="0.25">
      <c r="A9">
        <v>1.6899999999999998E-2</v>
      </c>
      <c r="B9">
        <v>2.0899999999999998E-2</v>
      </c>
      <c r="E9">
        <v>0.31440000000000001</v>
      </c>
      <c r="F9">
        <v>0.34570000000000001</v>
      </c>
    </row>
    <row r="10" spans="1:12" x14ac:dyDescent="0.25">
      <c r="A10">
        <v>1.35E-2</v>
      </c>
      <c r="B10" s="11">
        <v>9.2999999999999992E-3</v>
      </c>
      <c r="E10">
        <v>0.3417</v>
      </c>
      <c r="F10">
        <v>0.21279999999999999</v>
      </c>
    </row>
    <row r="11" spans="1:12" x14ac:dyDescent="0.25">
      <c r="A11">
        <v>1.8499999999999999E-2</v>
      </c>
      <c r="B11">
        <v>2.2100000000000002E-2</v>
      </c>
      <c r="E11">
        <v>0.35970000000000002</v>
      </c>
      <c r="F11">
        <v>0.34200000000000003</v>
      </c>
    </row>
    <row r="12" spans="1:12" x14ac:dyDescent="0.25">
      <c r="A12">
        <v>1.8200000000000001E-2</v>
      </c>
      <c r="B12">
        <v>2.2200000000000001E-2</v>
      </c>
      <c r="E12">
        <v>0.35589999999999999</v>
      </c>
      <c r="F12">
        <v>0.42709999999999998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Fig 2A</vt:lpstr>
      <vt:lpstr>Fig 2B</vt:lpstr>
      <vt:lpstr>Fig 2C</vt:lpstr>
      <vt:lpstr>Fig 2D</vt:lpstr>
      <vt:lpstr>Fig 2E</vt:lpstr>
      <vt:lpstr>Fig 2F</vt:lpstr>
      <vt:lpstr>Fig 3A,B,C,D</vt:lpstr>
      <vt:lpstr>Fig 4G</vt:lpstr>
      <vt:lpstr>Fig 5 + SUPPLEMENTARY FIG 3</vt:lpstr>
      <vt:lpstr>SUPPLEMENTARY FIG 2</vt:lpstr>
      <vt:lpstr>Sheet2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Dhaksshaginy Rajalingam</dc:creator>
  <cp:lastModifiedBy>Dhaksshaginy Rajalingam</cp:lastModifiedBy>
  <dcterms:created xsi:type="dcterms:W3CDTF">2019-06-27T13:37:26Z</dcterms:created>
  <dcterms:modified xsi:type="dcterms:W3CDTF">2020-01-22T16:13:54Z</dcterms:modified>
</cp:coreProperties>
</file>